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32" yWindow="228" windowWidth="19416" windowHeight="11016" tabRatio="870" activeTab="2"/>
  </bookViews>
  <sheets>
    <sheet name="P04_kohad" sheetId="69" r:id="rId1"/>
    <sheet name="P05_kohad" sheetId="78" r:id="rId2"/>
    <sheet name="P06_kohad" sheetId="79" r:id="rId3"/>
    <sheet name="T04_kohad" sheetId="59" r:id="rId4"/>
    <sheet name="T05_kohad" sheetId="77" r:id="rId5"/>
    <sheet name="T06" sheetId="75" r:id="rId6"/>
    <sheet name="P04 A" sheetId="46" r:id="rId7"/>
    <sheet name="P04 B" sheetId="61" r:id="rId8"/>
    <sheet name="P04_C" sheetId="70" r:id="rId9"/>
    <sheet name="P04_D" sheetId="51" r:id="rId10"/>
    <sheet name="P05_A" sheetId="71" r:id="rId11"/>
    <sheet name="P05_B" sheetId="72" r:id="rId12"/>
    <sheet name="P05_C" sheetId="73" r:id="rId13"/>
    <sheet name="P05_D" sheetId="74" r:id="rId14"/>
    <sheet name="P06_A" sheetId="48" r:id="rId15"/>
    <sheet name="P06_B" sheetId="49" r:id="rId16"/>
    <sheet name="P06_C" sheetId="65" r:id="rId17"/>
    <sheet name="T04_A" sheetId="52" r:id="rId18"/>
    <sheet name="T04_B" sheetId="62" r:id="rId19"/>
    <sheet name="T05_A" sheetId="38" r:id="rId20"/>
    <sheet name="T05_B" sheetId="76" r:id="rId21"/>
    <sheet name="Seadista" sheetId="1" r:id="rId22"/>
    <sheet name="Memo" sheetId="4" r:id="rId23"/>
    <sheet name="3 mansat" sheetId="6" r:id="rId24"/>
    <sheet name="4 mansat" sheetId="5" r:id="rId25"/>
    <sheet name="5 mansat" sheetId="7" r:id="rId26"/>
    <sheet name="6 mansat" sheetId="3" r:id="rId27"/>
    <sheet name="7 mansat" sheetId="22" r:id="rId28"/>
  </sheets>
  <calcPr calcId="145621"/>
</workbook>
</file>

<file path=xl/calcChain.xml><?xml version="1.0" encoding="utf-8"?>
<calcChain xmlns="http://schemas.openxmlformats.org/spreadsheetml/2006/main">
  <c r="O7" i="61" l="1"/>
  <c r="A3" i="79"/>
  <c r="A1" i="79"/>
  <c r="A3" i="78"/>
  <c r="A1" i="78"/>
  <c r="A3" i="77"/>
  <c r="A1" i="77"/>
  <c r="H10" i="76"/>
  <c r="F9" i="76"/>
  <c r="L9" i="76"/>
  <c r="F10" i="76"/>
  <c r="E10" i="76"/>
  <c r="C10" i="76"/>
  <c r="C9" i="76"/>
  <c r="A9" i="76"/>
  <c r="E8" i="76"/>
  <c r="C7" i="76"/>
  <c r="L7" i="76"/>
  <c r="C8" i="76"/>
  <c r="M7" i="76"/>
  <c r="I7" i="76"/>
  <c r="A7" i="76"/>
  <c r="M5" i="76"/>
  <c r="I5" i="76"/>
  <c r="F5" i="76"/>
  <c r="A5" i="76"/>
  <c r="B2" i="76"/>
  <c r="B1" i="76"/>
  <c r="N14" i="75"/>
  <c r="L14" i="75"/>
  <c r="L13" i="75"/>
  <c r="K14" i="75"/>
  <c r="I14" i="75"/>
  <c r="H14" i="75"/>
  <c r="F14" i="75"/>
  <c r="E14" i="75"/>
  <c r="C14" i="75"/>
  <c r="C13" i="75"/>
  <c r="F13" i="75"/>
  <c r="A13" i="75"/>
  <c r="K12" i="75"/>
  <c r="I12" i="75"/>
  <c r="H12" i="75"/>
  <c r="F12" i="75"/>
  <c r="E12" i="75"/>
  <c r="C12" i="75"/>
  <c r="O11" i="75"/>
  <c r="F11" i="75"/>
  <c r="A11" i="75"/>
  <c r="H10" i="75"/>
  <c r="F10" i="75"/>
  <c r="F9" i="75"/>
  <c r="S9" i="75"/>
  <c r="E10" i="75"/>
  <c r="C10" i="75"/>
  <c r="C9" i="75"/>
  <c r="O9" i="75"/>
  <c r="L9" i="75"/>
  <c r="A9" i="75"/>
  <c r="E8" i="75"/>
  <c r="S7" i="75"/>
  <c r="U7" i="75"/>
  <c r="C8" i="75"/>
  <c r="O7" i="75"/>
  <c r="L7" i="75"/>
  <c r="I7" i="75"/>
  <c r="A7" i="75"/>
  <c r="S5" i="75"/>
  <c r="O5" i="75"/>
  <c r="L5" i="75"/>
  <c r="I5" i="75"/>
  <c r="F5" i="75"/>
  <c r="A5" i="75"/>
  <c r="B2" i="75"/>
  <c r="B1" i="75"/>
  <c r="K12" i="74"/>
  <c r="I12" i="74"/>
  <c r="P11" i="74"/>
  <c r="R11" i="74"/>
  <c r="H12" i="74"/>
  <c r="F12" i="74"/>
  <c r="E12" i="74"/>
  <c r="C11" i="74"/>
  <c r="C12" i="74"/>
  <c r="A11" i="74"/>
  <c r="H10" i="74"/>
  <c r="F10" i="74"/>
  <c r="P9" i="74"/>
  <c r="E10" i="74"/>
  <c r="C10" i="74"/>
  <c r="L9" i="74"/>
  <c r="F9" i="74"/>
  <c r="A9" i="74"/>
  <c r="E8" i="74"/>
  <c r="P7" i="74"/>
  <c r="C8" i="74"/>
  <c r="L7" i="74"/>
  <c r="I7" i="74"/>
  <c r="A7" i="74"/>
  <c r="P5" i="74"/>
  <c r="L5" i="74"/>
  <c r="I5" i="74"/>
  <c r="F5" i="74"/>
  <c r="A5" i="74"/>
  <c r="B2" i="74"/>
  <c r="B1" i="74"/>
  <c r="K12" i="73"/>
  <c r="I12" i="73"/>
  <c r="I11" i="73"/>
  <c r="H12" i="73"/>
  <c r="F12" i="73"/>
  <c r="F11" i="73"/>
  <c r="E12" i="73"/>
  <c r="C12" i="73"/>
  <c r="A11" i="73"/>
  <c r="H10" i="73"/>
  <c r="F10" i="73"/>
  <c r="E10" i="73"/>
  <c r="C10" i="73"/>
  <c r="L9" i="73"/>
  <c r="F9" i="73"/>
  <c r="A9" i="73"/>
  <c r="E8" i="73"/>
  <c r="C8" i="73"/>
  <c r="L7" i="73"/>
  <c r="I7" i="73"/>
  <c r="A7" i="73"/>
  <c r="P5" i="73"/>
  <c r="L5" i="73"/>
  <c r="I5" i="73"/>
  <c r="F5" i="73"/>
  <c r="A5" i="73"/>
  <c r="B2" i="73"/>
  <c r="B1" i="73"/>
  <c r="K12" i="72"/>
  <c r="I12" i="72"/>
  <c r="I11" i="72"/>
  <c r="H12" i="72"/>
  <c r="F12" i="72"/>
  <c r="E12" i="72"/>
  <c r="C12" i="72"/>
  <c r="A11" i="72"/>
  <c r="H10" i="72"/>
  <c r="F10" i="72"/>
  <c r="E10" i="72"/>
  <c r="C10" i="72"/>
  <c r="L9" i="72"/>
  <c r="F9" i="72"/>
  <c r="A9" i="72"/>
  <c r="E8" i="72"/>
  <c r="C8" i="72"/>
  <c r="C7" i="72"/>
  <c r="O7" i="72"/>
  <c r="P7" i="72"/>
  <c r="L7" i="72"/>
  <c r="I7" i="72"/>
  <c r="A7" i="72"/>
  <c r="P5" i="72"/>
  <c r="L5" i="72"/>
  <c r="I5" i="72"/>
  <c r="F5" i="72"/>
  <c r="A5" i="72"/>
  <c r="B2" i="72"/>
  <c r="B1" i="72"/>
  <c r="K12" i="71"/>
  <c r="I12" i="71"/>
  <c r="I11" i="71"/>
  <c r="H12" i="71"/>
  <c r="F12" i="71"/>
  <c r="E12" i="71"/>
  <c r="C12" i="71"/>
  <c r="A11" i="71"/>
  <c r="H10" i="71"/>
  <c r="F10" i="71"/>
  <c r="E10" i="71"/>
  <c r="C10" i="71"/>
  <c r="L9" i="71"/>
  <c r="F9" i="71"/>
  <c r="A9" i="71"/>
  <c r="E8" i="71"/>
  <c r="C8" i="71"/>
  <c r="C7" i="71"/>
  <c r="P7" i="71"/>
  <c r="L7" i="71"/>
  <c r="I7" i="71"/>
  <c r="A7" i="71"/>
  <c r="P5" i="71"/>
  <c r="L5" i="71"/>
  <c r="I5" i="71"/>
  <c r="F5" i="71"/>
  <c r="A5" i="71"/>
  <c r="B2" i="71"/>
  <c r="B1" i="71"/>
  <c r="K12" i="70"/>
  <c r="I12" i="70"/>
  <c r="H12" i="70"/>
  <c r="F12" i="70"/>
  <c r="E12" i="70"/>
  <c r="C12" i="70"/>
  <c r="A11" i="70"/>
  <c r="H10" i="70"/>
  <c r="F10" i="70"/>
  <c r="E10" i="70"/>
  <c r="C9" i="70"/>
  <c r="C10" i="70"/>
  <c r="L9" i="70"/>
  <c r="A9" i="70"/>
  <c r="E8" i="70"/>
  <c r="C8" i="70"/>
  <c r="L7" i="70"/>
  <c r="I7" i="70"/>
  <c r="A7" i="70"/>
  <c r="P5" i="70"/>
  <c r="L5" i="70"/>
  <c r="I5" i="70"/>
  <c r="F5" i="70"/>
  <c r="A5" i="70"/>
  <c r="B2" i="70"/>
  <c r="B1" i="70"/>
  <c r="A3" i="69"/>
  <c r="A1" i="69"/>
  <c r="N14" i="65"/>
  <c r="L14" i="65"/>
  <c r="L13" i="65"/>
  <c r="K14" i="65"/>
  <c r="I14" i="65"/>
  <c r="H14" i="65"/>
  <c r="F14" i="65"/>
  <c r="E14" i="65"/>
  <c r="C13" i="65"/>
  <c r="C14" i="65"/>
  <c r="F13" i="65"/>
  <c r="A13" i="65"/>
  <c r="K12" i="65"/>
  <c r="I12" i="65"/>
  <c r="I11" i="65"/>
  <c r="H12" i="65"/>
  <c r="F11" i="65"/>
  <c r="F12" i="65"/>
  <c r="E12" i="65"/>
  <c r="C12" i="65"/>
  <c r="C11" i="65"/>
  <c r="O11" i="65"/>
  <c r="A11" i="65"/>
  <c r="H10" i="65"/>
  <c r="F10" i="65"/>
  <c r="E10" i="65"/>
  <c r="C10" i="65"/>
  <c r="S9" i="65"/>
  <c r="O9" i="65"/>
  <c r="L9" i="65"/>
  <c r="F9" i="65"/>
  <c r="A9" i="65"/>
  <c r="E8" i="65"/>
  <c r="C8" i="65"/>
  <c r="C7" i="65"/>
  <c r="O7" i="65"/>
  <c r="L7" i="65"/>
  <c r="I7" i="65"/>
  <c r="A7" i="65"/>
  <c r="S5" i="65"/>
  <c r="O5" i="65"/>
  <c r="L5" i="65"/>
  <c r="I5" i="65"/>
  <c r="F5" i="65"/>
  <c r="A5" i="65"/>
  <c r="B2" i="65"/>
  <c r="B1" i="65"/>
  <c r="H10" i="62"/>
  <c r="F10" i="62"/>
  <c r="F9" i="62"/>
  <c r="E10" i="62"/>
  <c r="C10" i="62"/>
  <c r="A9" i="62"/>
  <c r="E8" i="62"/>
  <c r="C7" i="62"/>
  <c r="C8" i="62"/>
  <c r="I7" i="62"/>
  <c r="A7" i="62"/>
  <c r="M5" i="62"/>
  <c r="I5" i="62"/>
  <c r="F5" i="62"/>
  <c r="A5" i="62"/>
  <c r="B2" i="62"/>
  <c r="B1" i="62"/>
  <c r="N14" i="61"/>
  <c r="L14" i="61"/>
  <c r="L13" i="61"/>
  <c r="K14" i="61"/>
  <c r="I13" i="61"/>
  <c r="I14" i="61"/>
  <c r="H14" i="61"/>
  <c r="F14" i="61"/>
  <c r="F13" i="61"/>
  <c r="E14" i="61"/>
  <c r="C14" i="61"/>
  <c r="A13" i="61"/>
  <c r="K12" i="61"/>
  <c r="I12" i="61"/>
  <c r="H12" i="61"/>
  <c r="F12" i="61"/>
  <c r="E12" i="61"/>
  <c r="C11" i="61"/>
  <c r="C12" i="61"/>
  <c r="O11" i="61"/>
  <c r="A11" i="61"/>
  <c r="H10" i="61"/>
  <c r="F9" i="61"/>
  <c r="F10" i="61"/>
  <c r="E10" i="61"/>
  <c r="C10" i="61"/>
  <c r="C9" i="61"/>
  <c r="O9" i="61"/>
  <c r="L9" i="61"/>
  <c r="A9" i="61"/>
  <c r="E8" i="61"/>
  <c r="C8" i="61"/>
  <c r="S7" i="61"/>
  <c r="L7" i="61"/>
  <c r="I7" i="61"/>
  <c r="A7" i="61"/>
  <c r="S5" i="61"/>
  <c r="O5" i="61"/>
  <c r="L5" i="61"/>
  <c r="I5" i="61"/>
  <c r="F5" i="61"/>
  <c r="A5" i="61"/>
  <c r="B2" i="61"/>
  <c r="B1" i="61"/>
  <c r="A3" i="59"/>
  <c r="A1" i="59"/>
  <c r="K12" i="52"/>
  <c r="I12" i="52"/>
  <c r="I11" i="52"/>
  <c r="H12" i="52"/>
  <c r="F12" i="52"/>
  <c r="E12" i="52"/>
  <c r="C11" i="52"/>
  <c r="C12" i="52"/>
  <c r="F11" i="52"/>
  <c r="A11" i="52"/>
  <c r="H10" i="52"/>
  <c r="F10" i="52"/>
  <c r="P9" i="52"/>
  <c r="E10" i="52"/>
  <c r="C9" i="52"/>
  <c r="C10" i="52"/>
  <c r="L9" i="52"/>
  <c r="A9" i="52"/>
  <c r="E8" i="52"/>
  <c r="C8" i="52"/>
  <c r="C7" i="52"/>
  <c r="O7" i="52"/>
  <c r="L7" i="52"/>
  <c r="I7" i="52"/>
  <c r="A7" i="52"/>
  <c r="P5" i="52"/>
  <c r="L5" i="52"/>
  <c r="I5" i="52"/>
  <c r="F5" i="52"/>
  <c r="O5" i="52"/>
  <c r="A5" i="52"/>
  <c r="B2" i="52"/>
  <c r="B1" i="52"/>
  <c r="K12" i="51"/>
  <c r="I11" i="51"/>
  <c r="I12" i="51"/>
  <c r="H12" i="51"/>
  <c r="F12" i="51"/>
  <c r="E12" i="51"/>
  <c r="C12" i="51"/>
  <c r="A11" i="51"/>
  <c r="H10" i="51"/>
  <c r="P9" i="51"/>
  <c r="R9" i="51"/>
  <c r="F10" i="51"/>
  <c r="E10" i="51"/>
  <c r="C9" i="51"/>
  <c r="C10" i="51"/>
  <c r="L9" i="51"/>
  <c r="A9" i="51"/>
  <c r="E8" i="51"/>
  <c r="C8" i="51"/>
  <c r="L7" i="51"/>
  <c r="I7" i="51"/>
  <c r="A7" i="51"/>
  <c r="P5" i="51"/>
  <c r="L5" i="51"/>
  <c r="I5" i="51"/>
  <c r="F5" i="51"/>
  <c r="A5" i="51"/>
  <c r="B2" i="51"/>
  <c r="B1" i="51"/>
  <c r="N14" i="49"/>
  <c r="L14" i="49"/>
  <c r="L13" i="49"/>
  <c r="K14" i="49"/>
  <c r="I13" i="49"/>
  <c r="I14" i="49"/>
  <c r="H14" i="49"/>
  <c r="F14" i="49"/>
  <c r="E14" i="49"/>
  <c r="C14" i="49"/>
  <c r="A13" i="49"/>
  <c r="K12" i="49"/>
  <c r="I11" i="49"/>
  <c r="I12" i="49"/>
  <c r="H12" i="49"/>
  <c r="F12" i="49"/>
  <c r="E12" i="49"/>
  <c r="C12" i="49"/>
  <c r="O11" i="49"/>
  <c r="A11" i="49"/>
  <c r="H10" i="49"/>
  <c r="F10" i="49"/>
  <c r="S9" i="49"/>
  <c r="E10" i="49"/>
  <c r="C10" i="49"/>
  <c r="C9" i="49"/>
  <c r="O9" i="49"/>
  <c r="L9" i="49"/>
  <c r="A9" i="49"/>
  <c r="E8" i="49"/>
  <c r="C8" i="49"/>
  <c r="O7" i="49"/>
  <c r="L7" i="49"/>
  <c r="I7" i="49"/>
  <c r="A7" i="49"/>
  <c r="S5" i="49"/>
  <c r="O5" i="49"/>
  <c r="L5" i="49"/>
  <c r="I5" i="49"/>
  <c r="F5" i="49"/>
  <c r="A5" i="49"/>
  <c r="B2" i="49"/>
  <c r="B1" i="49"/>
  <c r="N14" i="48"/>
  <c r="L14" i="48"/>
  <c r="K14" i="48"/>
  <c r="I14" i="48"/>
  <c r="I13" i="48"/>
  <c r="H14" i="48"/>
  <c r="F13" i="48"/>
  <c r="F14" i="48"/>
  <c r="E14" i="48"/>
  <c r="C14" i="48"/>
  <c r="C13" i="48"/>
  <c r="L13" i="48"/>
  <c r="A13" i="48"/>
  <c r="K12" i="48"/>
  <c r="I12" i="48"/>
  <c r="H12" i="48"/>
  <c r="F12" i="48"/>
  <c r="F11" i="48"/>
  <c r="E12" i="48"/>
  <c r="C12" i="48"/>
  <c r="O11" i="48"/>
  <c r="A11" i="48"/>
  <c r="H10" i="48"/>
  <c r="S9" i="48"/>
  <c r="F10" i="48"/>
  <c r="E10" i="48"/>
  <c r="C10" i="48"/>
  <c r="C9" i="48"/>
  <c r="O9" i="48"/>
  <c r="R9" i="48"/>
  <c r="L9" i="48"/>
  <c r="A9" i="48"/>
  <c r="E8" i="48"/>
  <c r="C8" i="48"/>
  <c r="O7" i="48"/>
  <c r="L7" i="48"/>
  <c r="I7" i="48"/>
  <c r="A7" i="48"/>
  <c r="S5" i="48"/>
  <c r="O5" i="48"/>
  <c r="L5" i="48"/>
  <c r="I5" i="48"/>
  <c r="F5" i="48"/>
  <c r="A5" i="48"/>
  <c r="B2" i="48"/>
  <c r="B1" i="48"/>
  <c r="N14" i="46"/>
  <c r="L13" i="46"/>
  <c r="L14" i="46"/>
  <c r="K14" i="46"/>
  <c r="I13" i="46"/>
  <c r="I14" i="46"/>
  <c r="H14" i="46"/>
  <c r="F14" i="46"/>
  <c r="E14" i="46"/>
  <c r="C14" i="46"/>
  <c r="A13" i="46"/>
  <c r="K12" i="46"/>
  <c r="I12" i="46"/>
  <c r="I11" i="46"/>
  <c r="H12" i="46"/>
  <c r="F12" i="46"/>
  <c r="F11" i="46"/>
  <c r="E12" i="46"/>
  <c r="C12" i="46"/>
  <c r="C11" i="46"/>
  <c r="O11" i="46"/>
  <c r="A11" i="46"/>
  <c r="H10" i="46"/>
  <c r="F10" i="46"/>
  <c r="E10" i="46"/>
  <c r="C9" i="46"/>
  <c r="C10" i="46"/>
  <c r="O9" i="46"/>
  <c r="L9" i="46"/>
  <c r="A9" i="46"/>
  <c r="E8" i="46"/>
  <c r="C8" i="46"/>
  <c r="O7" i="46"/>
  <c r="L7" i="46"/>
  <c r="I7" i="46"/>
  <c r="A7" i="46"/>
  <c r="S5" i="46"/>
  <c r="O5" i="46"/>
  <c r="L5" i="46"/>
  <c r="I5" i="46"/>
  <c r="F5" i="46"/>
  <c r="A5" i="46"/>
  <c r="B2" i="46"/>
  <c r="B1" i="46"/>
  <c r="B2" i="22"/>
  <c r="B1" i="22"/>
  <c r="B2" i="3"/>
  <c r="B1" i="3"/>
  <c r="B2" i="7"/>
  <c r="B1" i="7"/>
  <c r="B2" i="5"/>
  <c r="B1" i="5"/>
  <c r="B2" i="38"/>
  <c r="B1" i="38"/>
  <c r="B2" i="6"/>
  <c r="H10" i="38"/>
  <c r="F10" i="38"/>
  <c r="E10" i="38"/>
  <c r="C10" i="38"/>
  <c r="A9" i="38"/>
  <c r="E8" i="38"/>
  <c r="C8" i="38"/>
  <c r="C7" i="38"/>
  <c r="I7" i="38"/>
  <c r="A7" i="38"/>
  <c r="M5" i="38"/>
  <c r="I5" i="38"/>
  <c r="L5" i="38"/>
  <c r="F5" i="38"/>
  <c r="A5" i="38"/>
  <c r="Y5" i="22"/>
  <c r="T18" i="22"/>
  <c r="R18" i="22"/>
  <c r="R17" i="22"/>
  <c r="N16" i="22"/>
  <c r="Q16" i="22"/>
  <c r="O16" i="22"/>
  <c r="O15" i="22"/>
  <c r="L16" i="22"/>
  <c r="L15" i="22"/>
  <c r="K18" i="22"/>
  <c r="I17" i="22"/>
  <c r="I18" i="22"/>
  <c r="K16" i="22"/>
  <c r="I16" i="22"/>
  <c r="I15" i="22"/>
  <c r="H18" i="22"/>
  <c r="F18" i="22"/>
  <c r="F17" i="22"/>
  <c r="H16" i="22"/>
  <c r="Y15" i="22"/>
  <c r="AA15" i="22"/>
  <c r="F16" i="22"/>
  <c r="C8" i="22"/>
  <c r="C7" i="22"/>
  <c r="E16" i="22"/>
  <c r="C16" i="22"/>
  <c r="E8" i="22"/>
  <c r="E14" i="22"/>
  <c r="C14" i="22"/>
  <c r="C12" i="22"/>
  <c r="I14" i="22"/>
  <c r="L14" i="22"/>
  <c r="L13" i="22"/>
  <c r="I12" i="22"/>
  <c r="I11" i="22"/>
  <c r="U15" i="22"/>
  <c r="R13" i="22"/>
  <c r="A15" i="22"/>
  <c r="R11" i="22"/>
  <c r="R9" i="22"/>
  <c r="R7" i="22"/>
  <c r="R5" i="22"/>
  <c r="Q18" i="22"/>
  <c r="O18" i="22"/>
  <c r="O17" i="22"/>
  <c r="N18" i="22"/>
  <c r="L17" i="22"/>
  <c r="L18" i="22"/>
  <c r="E18" i="22"/>
  <c r="C18" i="22"/>
  <c r="A17" i="22"/>
  <c r="N14" i="22"/>
  <c r="K14" i="22"/>
  <c r="H14" i="22"/>
  <c r="F13" i="22"/>
  <c r="F14" i="22"/>
  <c r="U13" i="22"/>
  <c r="A13" i="22"/>
  <c r="K12" i="22"/>
  <c r="H12" i="22"/>
  <c r="F12" i="22"/>
  <c r="F11" i="22"/>
  <c r="E12" i="22"/>
  <c r="C11" i="22"/>
  <c r="X11" i="22"/>
  <c r="U11" i="22"/>
  <c r="O11" i="22"/>
  <c r="A11" i="22"/>
  <c r="H10" i="22"/>
  <c r="F9" i="22"/>
  <c r="F10" i="22"/>
  <c r="E10" i="22"/>
  <c r="C10" i="22"/>
  <c r="U9" i="22"/>
  <c r="O9" i="22"/>
  <c r="L9" i="22"/>
  <c r="A9" i="22"/>
  <c r="U7" i="22"/>
  <c r="O7" i="22"/>
  <c r="L7" i="22"/>
  <c r="I7" i="22"/>
  <c r="A7" i="22"/>
  <c r="U5" i="22"/>
  <c r="O5" i="22"/>
  <c r="L5" i="22"/>
  <c r="I5" i="22"/>
  <c r="F5" i="22"/>
  <c r="A5" i="22"/>
  <c r="A7" i="6"/>
  <c r="A9" i="5"/>
  <c r="S5" i="7"/>
  <c r="U5" i="7"/>
  <c r="N14" i="7"/>
  <c r="L13" i="7"/>
  <c r="L14" i="7"/>
  <c r="K14" i="7"/>
  <c r="I13" i="7"/>
  <c r="I14" i="7"/>
  <c r="S13" i="7"/>
  <c r="H14" i="7"/>
  <c r="F14" i="7"/>
  <c r="F13" i="7"/>
  <c r="E14" i="7"/>
  <c r="C14" i="7"/>
  <c r="A13" i="7"/>
  <c r="K12" i="7"/>
  <c r="I11" i="7"/>
  <c r="I12" i="7"/>
  <c r="H12" i="7"/>
  <c r="F12" i="7"/>
  <c r="E12" i="7"/>
  <c r="C12" i="7"/>
  <c r="C11" i="7"/>
  <c r="O11" i="7"/>
  <c r="A11" i="7"/>
  <c r="H10" i="7"/>
  <c r="F10" i="7"/>
  <c r="E10" i="7"/>
  <c r="C10" i="7"/>
  <c r="O9" i="7"/>
  <c r="L9" i="7"/>
  <c r="A9" i="7"/>
  <c r="E8" i="7"/>
  <c r="C8" i="7"/>
  <c r="O7" i="7"/>
  <c r="L7" i="7"/>
  <c r="I7" i="7"/>
  <c r="A7" i="7"/>
  <c r="O5" i="7"/>
  <c r="L5" i="7"/>
  <c r="R5" i="7"/>
  <c r="I5" i="7"/>
  <c r="F5" i="7"/>
  <c r="A5" i="7"/>
  <c r="A15" i="3"/>
  <c r="A13" i="3"/>
  <c r="A11" i="3"/>
  <c r="A9" i="3"/>
  <c r="A7" i="3"/>
  <c r="A5" i="3"/>
  <c r="C8" i="3"/>
  <c r="V7" i="3"/>
  <c r="X7" i="3"/>
  <c r="E8" i="3"/>
  <c r="R13" i="3"/>
  <c r="R11" i="3"/>
  <c r="O11" i="3"/>
  <c r="R9" i="3"/>
  <c r="O9" i="3"/>
  <c r="L9" i="3"/>
  <c r="R7" i="3"/>
  <c r="O7" i="3"/>
  <c r="L7" i="3"/>
  <c r="I7" i="3"/>
  <c r="R5" i="3"/>
  <c r="O5" i="3"/>
  <c r="L5" i="3"/>
  <c r="I5" i="3"/>
  <c r="F5" i="3"/>
  <c r="U5" i="3"/>
  <c r="Q16" i="3"/>
  <c r="O16" i="3"/>
  <c r="N16" i="3"/>
  <c r="L16" i="3"/>
  <c r="L15" i="3"/>
  <c r="K16" i="3"/>
  <c r="I16" i="3"/>
  <c r="I15" i="3"/>
  <c r="H16" i="3"/>
  <c r="F16" i="3"/>
  <c r="F15" i="3"/>
  <c r="E16" i="3"/>
  <c r="C16" i="3"/>
  <c r="N14" i="3"/>
  <c r="L13" i="3"/>
  <c r="L14" i="3"/>
  <c r="K14" i="3"/>
  <c r="I14" i="3"/>
  <c r="I13" i="3"/>
  <c r="H14" i="3"/>
  <c r="F13" i="3"/>
  <c r="F14" i="3"/>
  <c r="E14" i="3"/>
  <c r="C14" i="3"/>
  <c r="K12" i="3"/>
  <c r="I12" i="3"/>
  <c r="I11" i="3"/>
  <c r="U11" i="3"/>
  <c r="H12" i="3"/>
  <c r="F12" i="3"/>
  <c r="F11" i="3"/>
  <c r="E12" i="3"/>
  <c r="C12" i="3"/>
  <c r="C11" i="3"/>
  <c r="H10" i="3"/>
  <c r="F10" i="3"/>
  <c r="E10" i="3"/>
  <c r="C10" i="3"/>
  <c r="V5" i="3"/>
  <c r="X5" i="3"/>
  <c r="M5" i="6"/>
  <c r="O5" i="6"/>
  <c r="H10" i="6"/>
  <c r="F10" i="6"/>
  <c r="F9" i="6"/>
  <c r="E10" i="6"/>
  <c r="C10" i="6"/>
  <c r="C9" i="6"/>
  <c r="L9" i="6"/>
  <c r="A9" i="6"/>
  <c r="E8" i="6"/>
  <c r="C8" i="6"/>
  <c r="C7" i="6"/>
  <c r="L7" i="6"/>
  <c r="N7" i="6"/>
  <c r="P7" i="6"/>
  <c r="I7" i="6"/>
  <c r="I5" i="6"/>
  <c r="F5" i="6"/>
  <c r="L5" i="6"/>
  <c r="A5" i="6"/>
  <c r="B1" i="6"/>
  <c r="P5" i="5"/>
  <c r="R5" i="5"/>
  <c r="L9" i="5"/>
  <c r="L7" i="5"/>
  <c r="I7" i="5"/>
  <c r="L5" i="5"/>
  <c r="I5" i="5"/>
  <c r="F5" i="5"/>
  <c r="E8" i="5"/>
  <c r="C8" i="5"/>
  <c r="C7" i="5"/>
  <c r="K12" i="5"/>
  <c r="I11" i="5"/>
  <c r="I12" i="5"/>
  <c r="H12" i="5"/>
  <c r="F11" i="5"/>
  <c r="F12" i="5"/>
  <c r="E12" i="5"/>
  <c r="C11" i="5"/>
  <c r="C12" i="5"/>
  <c r="A11" i="5"/>
  <c r="H10" i="5"/>
  <c r="F10" i="5"/>
  <c r="F9" i="5"/>
  <c r="E10" i="5"/>
  <c r="C10" i="5"/>
  <c r="C9" i="5"/>
  <c r="O9" i="5"/>
  <c r="A7" i="5"/>
  <c r="A5" i="5"/>
  <c r="C13" i="7"/>
  <c r="R13" i="7"/>
  <c r="C15" i="3"/>
  <c r="AA5" i="22"/>
  <c r="M7" i="6"/>
  <c r="O7" i="6"/>
  <c r="M9" i="6"/>
  <c r="O9" i="6"/>
  <c r="C7" i="3"/>
  <c r="U7" i="3"/>
  <c r="U13" i="7"/>
  <c r="M7" i="38"/>
  <c r="Y7" i="22"/>
  <c r="AA7" i="22"/>
  <c r="F9" i="7"/>
  <c r="P7" i="5"/>
  <c r="R7" i="5"/>
  <c r="O7" i="5"/>
  <c r="S11" i="7"/>
  <c r="U11" i="7"/>
  <c r="C15" i="22"/>
  <c r="S7" i="7"/>
  <c r="U7" i="7"/>
  <c r="C7" i="7"/>
  <c r="I13" i="22"/>
  <c r="Y13" i="22"/>
  <c r="AA13" i="22"/>
  <c r="V11" i="3"/>
  <c r="X11" i="3"/>
  <c r="F11" i="7"/>
  <c r="R11" i="7"/>
  <c r="X7" i="22"/>
  <c r="C11" i="51"/>
  <c r="F11" i="49"/>
  <c r="C13" i="49"/>
  <c r="F9" i="49"/>
  <c r="F9" i="48"/>
  <c r="F9" i="46"/>
  <c r="C7" i="61"/>
  <c r="C13" i="61"/>
  <c r="C7" i="75"/>
  <c r="C9" i="74"/>
  <c r="C11" i="73"/>
  <c r="C9" i="73"/>
  <c r="C9" i="72"/>
  <c r="C11" i="70"/>
  <c r="C7" i="70"/>
  <c r="N9" i="6"/>
  <c r="P9" i="6"/>
  <c r="R7" i="7"/>
  <c r="T7" i="7"/>
  <c r="V7" i="7"/>
  <c r="P11" i="5"/>
  <c r="R11" i="5"/>
  <c r="N5" i="6"/>
  <c r="P5" i="6"/>
  <c r="F9" i="3"/>
  <c r="C13" i="22"/>
  <c r="X13" i="22"/>
  <c r="O11" i="5"/>
  <c r="V9" i="3"/>
  <c r="X9" i="3"/>
  <c r="C13" i="3"/>
  <c r="U13" i="3"/>
  <c r="V13" i="3"/>
  <c r="X13" i="3"/>
  <c r="V15" i="3"/>
  <c r="X15" i="3"/>
  <c r="P9" i="5"/>
  <c r="R9" i="5"/>
  <c r="C9" i="7"/>
  <c r="R9" i="7"/>
  <c r="S9" i="7"/>
  <c r="U9" i="7"/>
  <c r="C17" i="22"/>
  <c r="X17" i="22"/>
  <c r="Y17" i="22"/>
  <c r="AA17" i="22"/>
  <c r="Y9" i="22"/>
  <c r="AA9" i="22"/>
  <c r="Y11" i="22"/>
  <c r="AA11" i="22"/>
  <c r="O5" i="5"/>
  <c r="C9" i="3"/>
  <c r="U9" i="3"/>
  <c r="O15" i="3"/>
  <c r="U15" i="3"/>
  <c r="W15" i="3"/>
  <c r="Y15" i="3"/>
  <c r="X5" i="22"/>
  <c r="C9" i="22"/>
  <c r="X9" i="22"/>
  <c r="F15" i="22"/>
  <c r="X15" i="22"/>
  <c r="Z15" i="22"/>
  <c r="AB15" i="22"/>
  <c r="S9" i="46"/>
  <c r="P7" i="51"/>
  <c r="P11" i="52"/>
  <c r="C13" i="46"/>
  <c r="C7" i="51"/>
  <c r="O7" i="51"/>
  <c r="W7" i="3"/>
  <c r="Y7" i="3"/>
  <c r="Z9" i="22"/>
  <c r="AB9" i="22"/>
  <c r="T13" i="7"/>
  <c r="V13" i="7"/>
  <c r="Z7" i="22"/>
  <c r="AB7" i="22"/>
  <c r="Z5" i="22"/>
  <c r="AB5" i="22"/>
  <c r="T9" i="7"/>
  <c r="V9" i="7"/>
  <c r="Q11" i="5"/>
  <c r="S11" i="5"/>
  <c r="Q5" i="5"/>
  <c r="S5" i="5"/>
  <c r="Q7" i="5"/>
  <c r="S7" i="5"/>
  <c r="Z13" i="22"/>
  <c r="AB13" i="22"/>
  <c r="Q9" i="5"/>
  <c r="S9" i="5"/>
  <c r="Q7" i="6"/>
  <c r="Q5" i="6"/>
  <c r="Q9" i="6"/>
  <c r="T5" i="7"/>
  <c r="V5" i="7"/>
  <c r="Z11" i="22"/>
  <c r="AB11" i="22"/>
  <c r="W9" i="3"/>
  <c r="Y9" i="3"/>
  <c r="W5" i="3"/>
  <c r="Y5" i="3"/>
  <c r="Z17" i="22"/>
  <c r="AB17" i="22"/>
  <c r="W13" i="3"/>
  <c r="Y13" i="3"/>
  <c r="T11" i="7"/>
  <c r="V11" i="7"/>
  <c r="W11" i="3"/>
  <c r="Y11" i="3"/>
  <c r="Z11" i="3"/>
  <c r="Z7" i="3"/>
  <c r="Z13" i="3"/>
  <c r="Z9" i="3"/>
  <c r="Z15" i="3"/>
  <c r="Z5" i="3"/>
  <c r="T11" i="5"/>
  <c r="T7" i="5"/>
  <c r="T5" i="5"/>
  <c r="T9" i="5"/>
  <c r="W13" i="7"/>
  <c r="W5" i="7"/>
  <c r="W11" i="7"/>
  <c r="W9" i="7"/>
  <c r="W7" i="7"/>
  <c r="AC9" i="22"/>
  <c r="AC15" i="22"/>
  <c r="AC5" i="22"/>
  <c r="AC13" i="22"/>
  <c r="AC17" i="22"/>
  <c r="AC7" i="22"/>
  <c r="AC11" i="22"/>
  <c r="U5" i="75"/>
  <c r="R7" i="75"/>
  <c r="I11" i="75"/>
  <c r="S11" i="75"/>
  <c r="U11" i="75"/>
  <c r="O5" i="62"/>
  <c r="L7" i="62"/>
  <c r="L5" i="62"/>
  <c r="M7" i="62"/>
  <c r="O7" i="62"/>
  <c r="P7" i="52"/>
  <c r="R7" i="52"/>
  <c r="S7" i="65"/>
  <c r="I11" i="61"/>
  <c r="R11" i="61"/>
  <c r="S11" i="61"/>
  <c r="C7" i="49"/>
  <c r="R5" i="49"/>
  <c r="S7" i="49"/>
  <c r="R5" i="75"/>
  <c r="S7" i="48"/>
  <c r="C7" i="48"/>
  <c r="R7" i="48"/>
  <c r="I13" i="65"/>
  <c r="R13" i="65"/>
  <c r="S13" i="65"/>
  <c r="R7" i="51"/>
  <c r="F9" i="51"/>
  <c r="O9" i="51"/>
  <c r="R5" i="61"/>
  <c r="F9" i="38"/>
  <c r="M9" i="38"/>
  <c r="O9" i="38"/>
  <c r="O7" i="38"/>
  <c r="L7" i="38"/>
  <c r="O9" i="72"/>
  <c r="C7" i="46"/>
  <c r="R7" i="46"/>
  <c r="S7" i="46"/>
  <c r="R7" i="65"/>
  <c r="O5" i="72"/>
  <c r="S11" i="49"/>
  <c r="U11" i="49"/>
  <c r="R7" i="49"/>
  <c r="O7" i="71"/>
  <c r="R9" i="74"/>
  <c r="I11" i="74"/>
  <c r="R7" i="74"/>
  <c r="O9" i="74"/>
  <c r="S11" i="48"/>
  <c r="U11" i="48"/>
  <c r="C9" i="38"/>
  <c r="O5" i="38"/>
  <c r="R5" i="74"/>
  <c r="C7" i="74"/>
  <c r="O7" i="74"/>
  <c r="R9" i="61"/>
  <c r="S9" i="61"/>
  <c r="U9" i="61"/>
  <c r="C9" i="65"/>
  <c r="R9" i="65"/>
  <c r="P9" i="73"/>
  <c r="R9" i="49"/>
  <c r="I13" i="75"/>
  <c r="R13" i="75"/>
  <c r="R9" i="75"/>
  <c r="S13" i="75"/>
  <c r="C11" i="75"/>
  <c r="R11" i="75"/>
  <c r="R9" i="46"/>
  <c r="R5" i="48"/>
  <c r="L5" i="76"/>
  <c r="N5" i="76"/>
  <c r="P9" i="70"/>
  <c r="R9" i="70"/>
  <c r="R5" i="46"/>
  <c r="O7" i="70"/>
  <c r="F11" i="70"/>
  <c r="P11" i="51"/>
  <c r="R11" i="51"/>
  <c r="F13" i="49"/>
  <c r="R13" i="49"/>
  <c r="S13" i="49"/>
  <c r="O5" i="51"/>
  <c r="R13" i="48"/>
  <c r="S13" i="48"/>
  <c r="O11" i="52"/>
  <c r="F9" i="52"/>
  <c r="O9" i="52"/>
  <c r="O5" i="70"/>
  <c r="P11" i="70"/>
  <c r="R11" i="65"/>
  <c r="M9" i="76"/>
  <c r="O9" i="76"/>
  <c r="C9" i="62"/>
  <c r="L9" i="62"/>
  <c r="M9" i="62"/>
  <c r="O9" i="62"/>
  <c r="F9" i="70"/>
  <c r="O9" i="70"/>
  <c r="I11" i="48"/>
  <c r="O5" i="74"/>
  <c r="P9" i="71"/>
  <c r="R9" i="71"/>
  <c r="P11" i="71"/>
  <c r="O5" i="71"/>
  <c r="C11" i="71"/>
  <c r="F11" i="61"/>
  <c r="R7" i="61"/>
  <c r="R13" i="61"/>
  <c r="R5" i="65"/>
  <c r="O9" i="73"/>
  <c r="S11" i="46"/>
  <c r="U11" i="46"/>
  <c r="R11" i="46"/>
  <c r="C11" i="72"/>
  <c r="P11" i="72"/>
  <c r="O5" i="73"/>
  <c r="O11" i="73"/>
  <c r="P11" i="73"/>
  <c r="R11" i="73"/>
  <c r="S13" i="61"/>
  <c r="U13" i="61"/>
  <c r="F11" i="51"/>
  <c r="O11" i="51"/>
  <c r="C9" i="71"/>
  <c r="O9" i="71"/>
  <c r="F11" i="72"/>
  <c r="S11" i="65"/>
  <c r="U11" i="65"/>
  <c r="F11" i="71"/>
  <c r="P9" i="72"/>
  <c r="R9" i="72"/>
  <c r="P7" i="70"/>
  <c r="R7" i="70"/>
  <c r="P7" i="73"/>
  <c r="C7" i="73"/>
  <c r="O7" i="73"/>
  <c r="C11" i="48"/>
  <c r="R11" i="48"/>
  <c r="C11" i="49"/>
  <c r="R11" i="49"/>
  <c r="F11" i="74"/>
  <c r="O11" i="74"/>
  <c r="I11" i="70"/>
  <c r="S13" i="46"/>
  <c r="F13" i="46"/>
  <c r="R13" i="46"/>
  <c r="U13" i="75"/>
  <c r="U9" i="75"/>
  <c r="T7" i="75"/>
  <c r="V7" i="75"/>
  <c r="U13" i="65"/>
  <c r="U5" i="65"/>
  <c r="U7" i="65"/>
  <c r="U13" i="49"/>
  <c r="U7" i="49"/>
  <c r="N9" i="62"/>
  <c r="P9" i="62"/>
  <c r="U13" i="48"/>
  <c r="R9" i="52"/>
  <c r="R11" i="52"/>
  <c r="R5" i="52"/>
  <c r="U9" i="65"/>
  <c r="U11" i="61"/>
  <c r="U7" i="61"/>
  <c r="U5" i="61"/>
  <c r="U5" i="49"/>
  <c r="U9" i="49"/>
  <c r="T13" i="75"/>
  <c r="V13" i="75"/>
  <c r="T9" i="75"/>
  <c r="U9" i="46"/>
  <c r="U7" i="46"/>
  <c r="U5" i="46"/>
  <c r="U7" i="48"/>
  <c r="U5" i="48"/>
  <c r="Q9" i="52"/>
  <c r="S9" i="52"/>
  <c r="N5" i="62"/>
  <c r="P5" i="62"/>
  <c r="N7" i="62"/>
  <c r="P7" i="62"/>
  <c r="O7" i="76"/>
  <c r="O5" i="76"/>
  <c r="P5" i="76"/>
  <c r="U9" i="48"/>
  <c r="N7" i="38"/>
  <c r="P7" i="38"/>
  <c r="Q7" i="38"/>
  <c r="L9" i="38"/>
  <c r="N9" i="38"/>
  <c r="P9" i="38"/>
  <c r="N5" i="38"/>
  <c r="P5" i="38"/>
  <c r="R11" i="72"/>
  <c r="R5" i="72"/>
  <c r="R7" i="72"/>
  <c r="U13" i="46"/>
  <c r="T9" i="65"/>
  <c r="T13" i="65"/>
  <c r="V13" i="65"/>
  <c r="R11" i="71"/>
  <c r="R5" i="71"/>
  <c r="R7" i="71"/>
  <c r="R5" i="51"/>
  <c r="Q9" i="74"/>
  <c r="S9" i="74"/>
  <c r="Q7" i="74"/>
  <c r="S7" i="74"/>
  <c r="R7" i="73"/>
  <c r="R9" i="73"/>
  <c r="R5" i="73"/>
  <c r="T5" i="75"/>
  <c r="V5" i="75"/>
  <c r="T11" i="75"/>
  <c r="V11" i="75"/>
  <c r="N9" i="76"/>
  <c r="P9" i="76"/>
  <c r="N7" i="76"/>
  <c r="P7" i="76"/>
  <c r="Q7" i="76"/>
  <c r="Q9" i="38"/>
  <c r="R5" i="70"/>
  <c r="T5" i="61"/>
  <c r="V5" i="61"/>
  <c r="R11" i="70"/>
  <c r="O11" i="70"/>
  <c r="Q11" i="51"/>
  <c r="S11" i="51"/>
  <c r="T9" i="49"/>
  <c r="T11" i="48"/>
  <c r="V11" i="48"/>
  <c r="Q5" i="52"/>
  <c r="S5" i="52"/>
  <c r="Q11" i="52"/>
  <c r="S11" i="52"/>
  <c r="Q7" i="52"/>
  <c r="S7" i="52"/>
  <c r="Q11" i="70"/>
  <c r="T5" i="48"/>
  <c r="O11" i="71"/>
  <c r="Q7" i="71"/>
  <c r="S7" i="71"/>
  <c r="T11" i="61"/>
  <c r="V11" i="61"/>
  <c r="T13" i="61"/>
  <c r="V13" i="61"/>
  <c r="T7" i="61"/>
  <c r="V7" i="61"/>
  <c r="T9" i="61"/>
  <c r="V9" i="61"/>
  <c r="T5" i="65"/>
  <c r="T11" i="65"/>
  <c r="V11" i="65"/>
  <c r="T7" i="65"/>
  <c r="V7" i="65"/>
  <c r="T13" i="46"/>
  <c r="O11" i="72"/>
  <c r="Q7" i="72"/>
  <c r="S7" i="72"/>
  <c r="Q7" i="73"/>
  <c r="S7" i="73"/>
  <c r="Q5" i="51"/>
  <c r="S5" i="51"/>
  <c r="Q7" i="51"/>
  <c r="S7" i="51"/>
  <c r="Q9" i="51"/>
  <c r="S9" i="51"/>
  <c r="Q9" i="72"/>
  <c r="S9" i="72"/>
  <c r="Q9" i="73"/>
  <c r="S9" i="73"/>
  <c r="Q5" i="73"/>
  <c r="S5" i="73"/>
  <c r="Q11" i="73"/>
  <c r="S11" i="73"/>
  <c r="T13" i="48"/>
  <c r="V13" i="48"/>
  <c r="T7" i="48"/>
  <c r="V7" i="48"/>
  <c r="T9" i="48"/>
  <c r="T7" i="49"/>
  <c r="T13" i="49"/>
  <c r="V13" i="49"/>
  <c r="T11" i="49"/>
  <c r="V11" i="49"/>
  <c r="T5" i="49"/>
  <c r="Q11" i="74"/>
  <c r="S11" i="74"/>
  <c r="Q5" i="74"/>
  <c r="S5" i="74"/>
  <c r="Q7" i="70"/>
  <c r="S7" i="70"/>
  <c r="Q5" i="70"/>
  <c r="S5" i="70"/>
  <c r="Q9" i="70"/>
  <c r="S9" i="70"/>
  <c r="T9" i="46"/>
  <c r="V9" i="46"/>
  <c r="T7" i="46"/>
  <c r="V7" i="46"/>
  <c r="T11" i="46"/>
  <c r="V11" i="46"/>
  <c r="T5" i="46"/>
  <c r="V9" i="75"/>
  <c r="W9" i="75"/>
  <c r="V5" i="65"/>
  <c r="V7" i="49"/>
  <c r="V9" i="49"/>
  <c r="W7" i="49"/>
  <c r="V5" i="49"/>
  <c r="V9" i="48"/>
  <c r="W13" i="48"/>
  <c r="V9" i="65"/>
  <c r="W7" i="65"/>
  <c r="V5" i="46"/>
  <c r="V5" i="48"/>
  <c r="W9" i="48"/>
  <c r="T11" i="52"/>
  <c r="Q7" i="62"/>
  <c r="Q9" i="62"/>
  <c r="Q5" i="62"/>
  <c r="Q5" i="38"/>
  <c r="Q11" i="72"/>
  <c r="S11" i="72"/>
  <c r="Q5" i="72"/>
  <c r="S5" i="72"/>
  <c r="T7" i="72"/>
  <c r="V13" i="46"/>
  <c r="W5" i="75"/>
  <c r="Q5" i="76"/>
  <c r="Q9" i="76"/>
  <c r="S11" i="70"/>
  <c r="T11" i="51"/>
  <c r="T5" i="52"/>
  <c r="T7" i="52"/>
  <c r="T9" i="52"/>
  <c r="Q11" i="71"/>
  <c r="S11" i="71"/>
  <c r="Q5" i="71"/>
  <c r="S5" i="71"/>
  <c r="Q9" i="71"/>
  <c r="S9" i="71"/>
  <c r="W13" i="61"/>
  <c r="W5" i="61"/>
  <c r="W9" i="61"/>
  <c r="W7" i="61"/>
  <c r="W11" i="61"/>
  <c r="T9" i="51"/>
  <c r="T5" i="51"/>
  <c r="T7" i="51"/>
  <c r="W7" i="48"/>
  <c r="T5" i="72"/>
  <c r="T11" i="70"/>
  <c r="T9" i="70"/>
  <c r="T5" i="73"/>
  <c r="T9" i="73"/>
  <c r="T7" i="73"/>
  <c r="T11" i="73"/>
  <c r="T7" i="74"/>
  <c r="T9" i="74"/>
  <c r="T5" i="74"/>
  <c r="T11" i="74"/>
  <c r="T7" i="70"/>
  <c r="T5" i="70"/>
  <c r="W7" i="75"/>
  <c r="W11" i="75"/>
  <c r="W13" i="75"/>
  <c r="W9" i="65"/>
  <c r="W11" i="65"/>
  <c r="W13" i="49"/>
  <c r="W9" i="49"/>
  <c r="W5" i="49"/>
  <c r="W11" i="49"/>
  <c r="W11" i="48"/>
  <c r="W5" i="48"/>
  <c r="W5" i="65"/>
  <c r="W13" i="65"/>
  <c r="W7" i="46"/>
  <c r="W5" i="46"/>
  <c r="T11" i="72"/>
  <c r="T9" i="72"/>
  <c r="W13" i="46"/>
  <c r="W9" i="46"/>
  <c r="W11" i="46"/>
  <c r="T9" i="71"/>
  <c r="T7" i="71"/>
  <c r="T11" i="71"/>
  <c r="T5" i="71"/>
</calcChain>
</file>

<file path=xl/sharedStrings.xml><?xml version="1.0" encoding="utf-8"?>
<sst xmlns="http://schemas.openxmlformats.org/spreadsheetml/2006/main" count="760" uniqueCount="158">
  <si>
    <t>NB! Allolevasse tabelisse trüki vaid number (ka "null" kui vaja) kohe turniiri alul, neid kasutavad kōik tabelid korraga:</t>
  </si>
  <si>
    <t>Vōit</t>
  </si>
  <si>
    <t>Kaotus</t>
  </si>
  <si>
    <t>Viik</t>
  </si>
  <si>
    <t>Allolevasse lahtrisse vōid kirjutada turniiri nime, siis ilmub see iga tabeli päisesse, kui ei taha, vajuta "Tühik" klahvi:</t>
  </si>
  <si>
    <t>Lahtrisse (A3) kirjuta mängu vōi alagrupi nimi (vōi "Delete" klahvile)</t>
  </si>
  <si>
    <t>Vōistkond</t>
  </si>
  <si>
    <t>Punkte</t>
  </si>
  <si>
    <t>V. vahe</t>
  </si>
  <si>
    <t>Kohapunktid</t>
  </si>
  <si>
    <t>Vv Kohap-d</t>
  </si>
  <si>
    <t>Koht</t>
  </si>
  <si>
    <t>-</t>
  </si>
  <si>
    <t>Kirjuta mängu vōi alagrupi nimi (vōi "Delete" klahvile)</t>
  </si>
  <si>
    <t>FINAAL</t>
  </si>
  <si>
    <t>3.-4. KOHT</t>
  </si>
  <si>
    <t>5.-6. KOHT</t>
  </si>
  <si>
    <t>POOLFINAAL 1</t>
  </si>
  <si>
    <t>POOLFINAAL 2</t>
  </si>
  <si>
    <t>VALGA KÄVAL</t>
  </si>
  <si>
    <t>VILJANDI SK</t>
  </si>
  <si>
    <t>HC KEHRA</t>
  </si>
  <si>
    <t>SK TAPA</t>
  </si>
  <si>
    <t>ARUKÜLA SK</t>
  </si>
  <si>
    <t>HC TALLAS</t>
  </si>
  <si>
    <t>HC VIIMSI</t>
  </si>
  <si>
    <t>HC KEHRA 2</t>
  </si>
  <si>
    <t xml:space="preserve">   Lõplik paremusjärjestus</t>
  </si>
  <si>
    <t>Allolevasse lahtrisse vōid kirjutada turniiri toimumise aja ja koha, siis ilmub see iga tabeli päisesse, kui ei taha, vajuta "Tühik" klahvi:</t>
  </si>
  <si>
    <t>ARUKÜLA SK 1</t>
  </si>
  <si>
    <t>ARUKÜLA SK 2</t>
  </si>
  <si>
    <t>HC TALLINN 4</t>
  </si>
  <si>
    <t>HC TALLINN 3</t>
  </si>
  <si>
    <t>HC TALLINN 2</t>
  </si>
  <si>
    <t>HC TALLINN 1</t>
  </si>
  <si>
    <t>TARTU</t>
  </si>
  <si>
    <t>HC TALLINN</t>
  </si>
  <si>
    <t>PÕLVA SK 1</t>
  </si>
  <si>
    <t>PÕLVA SK 2</t>
  </si>
  <si>
    <t>POISID 2004 A-alagrupp</t>
  </si>
  <si>
    <t>POISID 2004 B-alagrupp</t>
  </si>
  <si>
    <t>PÕLVA SK 3</t>
  </si>
  <si>
    <t>POISID 2004 C-alagrupp</t>
  </si>
  <si>
    <t>SÕMERU</t>
  </si>
  <si>
    <t>KANEPI</t>
  </si>
  <si>
    <t>POISID 2004 D-alagrupp</t>
  </si>
  <si>
    <t>TÜDRUKUD 2004 A-alagrupp</t>
  </si>
  <si>
    <t>TÜDRUKUD 2004 B-alagrupp</t>
  </si>
  <si>
    <t>TÜDRUKUD 2004 KOHAMÄNGUD</t>
  </si>
  <si>
    <t>POISID 2004 KOHAMÄNGUD</t>
  </si>
  <si>
    <t>VEERANDFIN. 1</t>
  </si>
  <si>
    <t>VEERANDFIN. 2</t>
  </si>
  <si>
    <t>VEERANDFIN. 3</t>
  </si>
  <si>
    <t>VEERANDFIN. 4</t>
  </si>
  <si>
    <t>XIV Mesikäpa Minikäsipallimängud 2015</t>
  </si>
  <si>
    <t>Kehra 18.aprill</t>
  </si>
  <si>
    <t>HC TALLINN 5</t>
  </si>
  <si>
    <t>HC TALLINN 7</t>
  </si>
  <si>
    <t>HC TALLINN 6</t>
  </si>
  <si>
    <t>HC TALLINN 8</t>
  </si>
  <si>
    <t>POISID 2005 A-alagrupp</t>
  </si>
  <si>
    <t>POISID 2005 B-alagrupp</t>
  </si>
  <si>
    <t>MUSTAMÄE</t>
  </si>
  <si>
    <t>POISID 2005 C-alagrupp</t>
  </si>
  <si>
    <t>POISID 2005 D-alagrupp</t>
  </si>
  <si>
    <t>HC TARTU</t>
  </si>
  <si>
    <t>POISID 2006 A-alagrupp</t>
  </si>
  <si>
    <t>POISID 2006 B-alagrupp</t>
  </si>
  <si>
    <t>POISID 2006 C-alagrupp</t>
  </si>
  <si>
    <t>HC KEHRA 1</t>
  </si>
  <si>
    <t>HC VIIMSI 2</t>
  </si>
  <si>
    <t>HC TALLAS 2</t>
  </si>
  <si>
    <t>HC TALLAS 1</t>
  </si>
  <si>
    <t>HC VIIMSI 1</t>
  </si>
  <si>
    <t>TÜDRUKUD 2006</t>
  </si>
  <si>
    <t>TÜDRUKUD 2005 A-alagrupp</t>
  </si>
  <si>
    <t>LASNAMÄE</t>
  </si>
  <si>
    <t>KOPLI</t>
  </si>
  <si>
    <t>MUSTAMÄE 1</t>
  </si>
  <si>
    <t>MUSTAMÄE 2</t>
  </si>
  <si>
    <t>TÜDRUKUD 2005 B-alagrupp</t>
  </si>
  <si>
    <t>RISTI PK</t>
  </si>
  <si>
    <t>TÜDRUKUD 2005 KOHAMÄNGUD</t>
  </si>
  <si>
    <t>5-8</t>
  </si>
  <si>
    <t>POISID 2005 KOHAMÄNGUD</t>
  </si>
  <si>
    <t>POISID 2006 KOHAMÄNGUD</t>
  </si>
  <si>
    <t>A1 Põlva SK 1</t>
  </si>
  <si>
    <t>B2 Põlva SK 2</t>
  </si>
  <si>
    <t>D1 Viljandi SK</t>
  </si>
  <si>
    <t>C2 HC Tallinn 2</t>
  </si>
  <si>
    <t>C1 HC Tallas</t>
  </si>
  <si>
    <t>D2 HC Tallinn 1</t>
  </si>
  <si>
    <t>B1 SK Tapa</t>
  </si>
  <si>
    <t>A2 Aruküla SK</t>
  </si>
  <si>
    <t>A1 Mustamäe</t>
  </si>
  <si>
    <t>B2 Risti</t>
  </si>
  <si>
    <t>A2 Lasnamäe</t>
  </si>
  <si>
    <t>A3 HC Tallinn</t>
  </si>
  <si>
    <t>B3 Aruküla SK</t>
  </si>
  <si>
    <t>D1 SK Tapa</t>
  </si>
  <si>
    <t>C2 Aruküla SK 2</t>
  </si>
  <si>
    <t>C1 Viljandi SK</t>
  </si>
  <si>
    <t>D2 HC Tallinn 3</t>
  </si>
  <si>
    <t>Põlva SK 1</t>
  </si>
  <si>
    <t>Viljandi SK</t>
  </si>
  <si>
    <t>B1 Valga Käval</t>
  </si>
  <si>
    <t>A2 HC Kehra</t>
  </si>
  <si>
    <t>Põlva SK 2</t>
  </si>
  <si>
    <t>HC Tallinn 2</t>
  </si>
  <si>
    <t>HC Tallas</t>
  </si>
  <si>
    <t>HC Tallinn 1</t>
  </si>
  <si>
    <t>SK Tapa</t>
  </si>
  <si>
    <t>Aruküla SK</t>
  </si>
  <si>
    <t>Mustamäe</t>
  </si>
  <si>
    <t>Risti</t>
  </si>
  <si>
    <t>Lasnamäe</t>
  </si>
  <si>
    <t>A1 HC Kehra 1</t>
  </si>
  <si>
    <t>C3 HC Viimsi 1</t>
  </si>
  <si>
    <t>C2 HC Tallas 1</t>
  </si>
  <si>
    <t>B2 SK Tapa</t>
  </si>
  <si>
    <t>C1 Põlva SK 1</t>
  </si>
  <si>
    <t>A2 Põlva SK 2</t>
  </si>
  <si>
    <t>B1 Viljandi SK</t>
  </si>
  <si>
    <t>A3 Aruküla SK</t>
  </si>
  <si>
    <t>Valga Käval</t>
  </si>
  <si>
    <t>HC Tallinn</t>
  </si>
  <si>
    <t>HC Kehra 1</t>
  </si>
  <si>
    <t>A3 HC Kehra</t>
  </si>
  <si>
    <t>B3 Sõmeru</t>
  </si>
  <si>
    <t>Sõmeru</t>
  </si>
  <si>
    <t>HC Kehra</t>
  </si>
  <si>
    <t>B1 Kopli</t>
  </si>
  <si>
    <t>Kopli</t>
  </si>
  <si>
    <t>Aruküla SK 2</t>
  </si>
  <si>
    <t>HC Tallinn 3</t>
  </si>
  <si>
    <t>9-12</t>
  </si>
  <si>
    <t>Tartu</t>
  </si>
  <si>
    <t>HC Tallinn 5</t>
  </si>
  <si>
    <t>Aruküla SK 1</t>
  </si>
  <si>
    <t>13-16</t>
  </si>
  <si>
    <t>HC Tallinn 6</t>
  </si>
  <si>
    <t>HC Tallinn 4</t>
  </si>
  <si>
    <t>17-18</t>
  </si>
  <si>
    <t>HC Tallinn 8</t>
  </si>
  <si>
    <t>HC Tallinn 7</t>
  </si>
  <si>
    <t>Kanepi</t>
  </si>
  <si>
    <t>HC Viimsi</t>
  </si>
  <si>
    <t>HC Tartu</t>
  </si>
  <si>
    <t>Põlva SK 3</t>
  </si>
  <si>
    <t>HC Viimsi 1</t>
  </si>
  <si>
    <t>HC Kehra 2</t>
  </si>
  <si>
    <t>10-12</t>
  </si>
  <si>
    <t>13-15</t>
  </si>
  <si>
    <t>HC Viimsi 2</t>
  </si>
  <si>
    <t>HC Tallas 2</t>
  </si>
  <si>
    <t>FINAAL   pen (7-7)</t>
  </si>
  <si>
    <t>3.-4. KOHT   pen (6-6)</t>
  </si>
  <si>
    <t>HC Tallas 1</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</si>
</sst>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charset val="186"/>
      <scheme val="minor"/>
    </font>
    <font>
      <sz val="11"/>
      <color indexed="8"/>
      <name val="Calibri"/>
      <family val="2"/>
      <charset val="186"/>
    </font>
    <font>
      <u val="doubleAccounting"/>
      <sz val="10"/>
      <name val="Arial"/>
      <family val="2"/>
    </font>
    <font>
      <sz val="14"/>
      <name val="Arial"/>
      <family val="2"/>
    </font>
    <font>
      <b/>
      <sz val="14"/>
      <name val="Arial"/>
      <family val="2"/>
    </font>
    <font>
      <sz val="10"/>
      <name val="Arial"/>
      <family val="2"/>
    </font>
    <font>
      <b/>
      <sz val="18"/>
      <name val="Times New Roman"/>
      <family val="1"/>
    </font>
    <font>
      <sz val="12"/>
      <name val="Arial"/>
      <family val="2"/>
    </font>
    <font>
      <sz val="16"/>
      <name val="Arial"/>
      <family val="2"/>
    </font>
    <font>
      <b/>
      <sz val="12"/>
      <name val="Arial"/>
      <family val="2"/>
    </font>
    <font>
      <sz val="11"/>
      <color indexed="8"/>
      <name val="Book Antiqua"/>
      <family val="1"/>
    </font>
    <font>
      <b/>
      <sz val="14"/>
      <color indexed="8"/>
      <name val="Book Antiqua"/>
      <family val="1"/>
    </font>
    <font>
      <sz val="8"/>
      <name val="Calibri"/>
      <family val="2"/>
      <charset val="186"/>
    </font>
    <font>
      <b/>
      <sz val="12"/>
      <name val="Book Antiqua"/>
      <family val="1"/>
    </font>
    <font>
      <sz val="12"/>
      <name val="Book Antiqua"/>
      <family val="1"/>
    </font>
    <font>
      <sz val="14"/>
      <name val="Book Antiqua"/>
      <family val="1"/>
    </font>
    <font>
      <b/>
      <sz val="14"/>
      <name val="Book Antiqua"/>
      <family val="1"/>
    </font>
    <font>
      <b/>
      <i/>
      <sz val="16"/>
      <name val="Book Antiqua"/>
      <family val="1"/>
    </font>
    <font>
      <sz val="10"/>
      <color indexed="8"/>
      <name val="Book Antiqua"/>
      <family val="1"/>
    </font>
    <font>
      <sz val="10"/>
      <color indexed="8"/>
      <name val="Calibri"/>
      <family val="2"/>
      <charset val="186"/>
    </font>
    <font>
      <b/>
      <sz val="10"/>
      <color indexed="8"/>
      <name val="Book Antiqua"/>
      <family val="1"/>
    </font>
    <font>
      <b/>
      <i/>
      <u/>
      <sz val="10"/>
      <color indexed="18"/>
      <name val="Book Antiqua"/>
      <family val="1"/>
      <charset val="186"/>
    </font>
    <font>
      <sz val="10"/>
      <color indexed="8"/>
      <name val="Book Antiqua"/>
      <family val="1"/>
      <charset val="186"/>
    </font>
    <font>
      <b/>
      <sz val="12"/>
      <name val="Times New Roman"/>
      <family val="1"/>
    </font>
    <font>
      <sz val="10"/>
      <color theme="1"/>
      <name val="Calibri"/>
      <family val="2"/>
      <charset val="186"/>
      <scheme val="minor"/>
    </font>
    <font>
      <sz val="11"/>
      <color theme="1"/>
      <name val="Book Antiqua"/>
      <family val="1"/>
      <charset val="186"/>
    </font>
  </fonts>
  <fills count="5">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theme="0" tint="-4.9989318521683403E-2"/>
        <bgColor indexed="64"/>
      </patternFill>
    </fill>
  </fills>
  <borders count="4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Down="1">
      <left/>
      <right/>
      <top/>
      <bottom/>
      <diagonal style="medium">
        <color indexed="64"/>
      </diagonal>
    </border>
    <border diagonalUp="1">
      <left/>
      <right/>
      <top/>
      <bottom/>
      <diagonal style="medium">
        <color indexed="64"/>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s>
  <cellStyleXfs count="3">
    <xf numFmtId="0" fontId="0" fillId="0" borderId="0"/>
    <xf numFmtId="0" fontId="5" fillId="0" borderId="0"/>
    <xf numFmtId="0" fontId="5" fillId="0" borderId="0"/>
  </cellStyleXfs>
  <cellXfs count="135">
    <xf numFmtId="0" fontId="0" fillId="0" borderId="0" xfId="0"/>
    <xf numFmtId="0" fontId="2" fillId="0" borderId="1" xfId="0" applyFont="1" applyBorder="1" applyAlignment="1">
      <alignment vertical="top" wrapText="1"/>
    </xf>
    <xf numFmtId="0" fontId="0" fillId="0" borderId="2" xfId="0" applyBorder="1"/>
    <xf numFmtId="0" fontId="0" fillId="0" borderId="3" xfId="0" applyBorder="1"/>
    <xf numFmtId="0" fontId="0" fillId="0" borderId="4" xfId="0" applyBorder="1"/>
    <xf numFmtId="0" fontId="3" fillId="0" borderId="5" xfId="0" applyFont="1" applyBorder="1" applyAlignment="1">
      <alignment horizontal="center"/>
    </xf>
    <xf numFmtId="0" fontId="4" fillId="0" borderId="6" xfId="0" applyFont="1" applyBorder="1" applyAlignment="1" applyProtection="1">
      <alignment horizontal="center"/>
      <protection locked="0"/>
    </xf>
    <xf numFmtId="0" fontId="3" fillId="0" borderId="7" xfId="0" applyFont="1" applyBorder="1" applyAlignment="1">
      <alignment horizontal="center"/>
    </xf>
    <xf numFmtId="0" fontId="4" fillId="0" borderId="8" xfId="0" applyFont="1" applyBorder="1" applyAlignment="1" applyProtection="1">
      <alignment horizontal="center"/>
      <protection locked="0"/>
    </xf>
    <xf numFmtId="0" fontId="0" fillId="0" borderId="0" xfId="0" applyBorder="1"/>
    <xf numFmtId="0" fontId="0" fillId="0" borderId="0" xfId="0" applyBorder="1" applyAlignment="1">
      <alignment vertical="top" wrapText="1"/>
    </xf>
    <xf numFmtId="0" fontId="3" fillId="0" borderId="9" xfId="0" applyFont="1" applyBorder="1" applyProtection="1">
      <protection locked="0"/>
    </xf>
    <xf numFmtId="0" fontId="5" fillId="0" borderId="0" xfId="2"/>
    <xf numFmtId="1" fontId="6" fillId="0" borderId="0" xfId="0" applyNumberFormat="1" applyFont="1" applyAlignment="1">
      <alignment vertical="center"/>
    </xf>
    <xf numFmtId="1" fontId="7" fillId="0" borderId="0" xfId="0" applyNumberFormat="1" applyFont="1" applyAlignment="1">
      <alignment horizontal="center" vertical="center"/>
    </xf>
    <xf numFmtId="1" fontId="7" fillId="0" borderId="0" xfId="0" applyNumberFormat="1" applyFont="1" applyAlignment="1">
      <alignment vertical="center"/>
    </xf>
    <xf numFmtId="1" fontId="7" fillId="0" borderId="0" xfId="0" applyNumberFormat="1" applyFont="1" applyAlignment="1"/>
    <xf numFmtId="1" fontId="7" fillId="0" borderId="0" xfId="0" applyNumberFormat="1" applyFont="1" applyAlignment="1">
      <alignment vertical="top"/>
    </xf>
    <xf numFmtId="1" fontId="7" fillId="0" borderId="0" xfId="0" applyNumberFormat="1" applyFont="1" applyAlignment="1">
      <alignment horizontal="center"/>
    </xf>
    <xf numFmtId="1" fontId="8" fillId="0" borderId="0" xfId="0" applyNumberFormat="1" applyFont="1" applyAlignment="1">
      <alignment vertical="center"/>
    </xf>
    <xf numFmtId="1" fontId="9" fillId="0" borderId="0" xfId="0" applyNumberFormat="1" applyFont="1" applyAlignment="1">
      <alignment vertical="center"/>
    </xf>
    <xf numFmtId="1" fontId="9" fillId="0" borderId="0" xfId="0" applyNumberFormat="1" applyFont="1" applyAlignment="1">
      <alignment horizontal="center" vertical="top"/>
    </xf>
    <xf numFmtId="1" fontId="7" fillId="0" borderId="0" xfId="0" applyNumberFormat="1" applyFont="1" applyBorder="1" applyAlignment="1"/>
    <xf numFmtId="0" fontId="11" fillId="0" borderId="0" xfId="0" applyFont="1"/>
    <xf numFmtId="0" fontId="10" fillId="0" borderId="0" xfId="0" applyFont="1"/>
    <xf numFmtId="1" fontId="13" fillId="0" borderId="10" xfId="0" applyNumberFormat="1" applyFont="1" applyBorder="1" applyAlignment="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1" fontId="14" fillId="0" borderId="14" xfId="0" applyNumberFormat="1" applyFont="1" applyBorder="1" applyAlignment="1">
      <alignment horizontal="right" vertical="center"/>
    </xf>
    <xf numFmtId="1" fontId="14" fillId="0" borderId="15" xfId="0" quotePrefix="1" applyNumberFormat="1" applyFont="1" applyBorder="1" applyAlignment="1">
      <alignment horizontal="center" vertical="center"/>
    </xf>
    <xf numFmtId="1" fontId="14" fillId="0" borderId="16" xfId="0" applyNumberFormat="1" applyFont="1" applyBorder="1" applyAlignment="1">
      <alignment horizontal="left"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19" xfId="0" applyFont="1" applyBorder="1" applyAlignment="1" applyProtection="1">
      <alignment horizontal="center" vertical="center"/>
    </xf>
    <xf numFmtId="0" fontId="15" fillId="0" borderId="10" xfId="0" applyFont="1" applyBorder="1" applyAlignment="1" applyProtection="1">
      <alignment horizontal="center" vertical="center"/>
    </xf>
    <xf numFmtId="1" fontId="14" fillId="0" borderId="20" xfId="0" applyNumberFormat="1" applyFont="1" applyBorder="1" applyAlignment="1">
      <alignment horizontal="right" vertical="center"/>
    </xf>
    <xf numFmtId="1" fontId="14" fillId="0" borderId="21" xfId="0" quotePrefix="1" applyNumberFormat="1" applyFont="1" applyBorder="1" applyAlignment="1">
      <alignment horizontal="center" vertical="center"/>
    </xf>
    <xf numFmtId="1" fontId="14" fillId="0" borderId="22" xfId="0" applyNumberFormat="1" applyFont="1" applyBorder="1" applyAlignment="1">
      <alignment horizontal="left" vertical="center"/>
    </xf>
    <xf numFmtId="0" fontId="15" fillId="0" borderId="10" xfId="0" applyFont="1" applyBorder="1" applyAlignment="1">
      <alignment horizontal="center" vertical="center"/>
    </xf>
    <xf numFmtId="1" fontId="14" fillId="0" borderId="21" xfId="0" quotePrefix="1" applyNumberFormat="1" applyFont="1" applyBorder="1" applyAlignment="1">
      <alignment horizontal="centerContinuous" vertical="center"/>
    </xf>
    <xf numFmtId="0" fontId="18" fillId="0" borderId="0" xfId="0" applyFont="1"/>
    <xf numFmtId="49" fontId="18" fillId="0" borderId="0" xfId="0" applyNumberFormat="1" applyFont="1" applyBorder="1" applyAlignment="1">
      <alignment horizontal="center" vertical="center" wrapText="1"/>
    </xf>
    <xf numFmtId="0" fontId="1" fillId="0" borderId="0" xfId="0" applyFont="1"/>
    <xf numFmtId="0" fontId="14" fillId="0" borderId="0" xfId="0" applyFont="1" applyBorder="1" applyAlignment="1">
      <alignment horizontal="center" vertical="center"/>
    </xf>
    <xf numFmtId="1" fontId="13" fillId="0" borderId="10" xfId="0" applyNumberFormat="1" applyFont="1" applyFill="1" applyBorder="1" applyAlignment="1">
      <alignment horizontal="center" vertical="center"/>
    </xf>
    <xf numFmtId="1" fontId="13" fillId="0" borderId="10" xfId="0" applyNumberFormat="1" applyFont="1" applyBorder="1" applyAlignment="1">
      <alignment horizontal="left" vertical="center" indent="1"/>
    </xf>
    <xf numFmtId="1" fontId="13" fillId="0" borderId="12" xfId="0" applyNumberFormat="1" applyFont="1" applyBorder="1" applyAlignment="1">
      <alignment horizontal="left" vertical="center"/>
    </xf>
    <xf numFmtId="1" fontId="13" fillId="0" borderId="10" xfId="0" applyNumberFormat="1" applyFont="1" applyBorder="1" applyAlignment="1">
      <alignment horizontal="left" vertical="center"/>
    </xf>
    <xf numFmtId="1" fontId="14" fillId="0" borderId="15" xfId="0" applyNumberFormat="1" applyFont="1" applyBorder="1" applyAlignment="1">
      <alignment horizontal="left" vertical="center"/>
    </xf>
    <xf numFmtId="1" fontId="14" fillId="2" borderId="0" xfId="0" applyNumberFormat="1" applyFont="1" applyFill="1" applyBorder="1" applyAlignment="1">
      <alignment horizontal="center" vertical="center"/>
    </xf>
    <xf numFmtId="1" fontId="14" fillId="0" borderId="15" xfId="0" applyNumberFormat="1" applyFont="1" applyBorder="1" applyAlignment="1">
      <alignment horizontal="right" vertical="center"/>
    </xf>
    <xf numFmtId="1" fontId="14" fillId="0" borderId="15" xfId="0" quotePrefix="1" applyNumberFormat="1" applyFont="1" applyBorder="1" applyAlignment="1">
      <alignment horizontal="centerContinuous" vertical="center"/>
    </xf>
    <xf numFmtId="0" fontId="19" fillId="0" borderId="0" xfId="0" applyFont="1"/>
    <xf numFmtId="0" fontId="24" fillId="0" borderId="0" xfId="0" applyFont="1"/>
    <xf numFmtId="0" fontId="20" fillId="0" borderId="0" xfId="0" applyFont="1"/>
    <xf numFmtId="49" fontId="10" fillId="0" borderId="4" xfId="0" applyNumberFormat="1" applyFont="1" applyBorder="1" applyAlignment="1">
      <alignment horizontal="center" vertical="center" wrapText="1"/>
    </xf>
    <xf numFmtId="0" fontId="1" fillId="0" borderId="0" xfId="0" applyFont="1" applyFill="1"/>
    <xf numFmtId="0" fontId="10" fillId="0" borderId="0" xfId="0" applyFont="1" applyFill="1"/>
    <xf numFmtId="0" fontId="0" fillId="0" borderId="0" xfId="0" applyFill="1" applyBorder="1" applyAlignment="1">
      <alignment horizontal="center" vertical="center"/>
    </xf>
    <xf numFmtId="0" fontId="0" fillId="4" borderId="23" xfId="0" applyFill="1" applyBorder="1" applyAlignment="1">
      <alignment horizontal="center" vertical="center"/>
    </xf>
    <xf numFmtId="0" fontId="0" fillId="4" borderId="24" xfId="0" applyFill="1" applyBorder="1" applyAlignment="1">
      <alignment horizontal="center" vertical="center"/>
    </xf>
    <xf numFmtId="0" fontId="0" fillId="0" borderId="0" xfId="0" applyFill="1"/>
    <xf numFmtId="0" fontId="11" fillId="0" borderId="0" xfId="0" applyFont="1" applyFill="1"/>
    <xf numFmtId="0" fontId="18" fillId="0" borderId="0" xfId="0" applyFont="1" applyFill="1"/>
    <xf numFmtId="49" fontId="18" fillId="0" borderId="0" xfId="0" applyNumberFormat="1" applyFont="1" applyFill="1" applyBorder="1" applyAlignment="1">
      <alignment horizontal="center" vertical="center" wrapText="1"/>
    </xf>
    <xf numFmtId="0" fontId="24" fillId="0" borderId="0" xfId="0" applyFont="1" applyAlignment="1">
      <alignment horizontal="center" vertical="center"/>
    </xf>
    <xf numFmtId="0" fontId="18" fillId="4" borderId="25" xfId="0" applyFont="1" applyFill="1" applyBorder="1" applyAlignment="1">
      <alignment horizontal="left" vertical="center" indent="1"/>
    </xf>
    <xf numFmtId="0" fontId="18" fillId="4" borderId="26" xfId="0" applyFont="1" applyFill="1" applyBorder="1" applyAlignment="1">
      <alignment horizontal="left" vertical="center" indent="1"/>
    </xf>
    <xf numFmtId="0" fontId="24" fillId="0" borderId="27" xfId="0" applyFont="1" applyBorder="1" applyAlignment="1">
      <alignment horizontal="center"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1" fillId="0" borderId="0" xfId="0" applyFont="1" applyBorder="1" applyAlignment="1">
      <alignment horizontal="left" vertical="center" indent="1"/>
    </xf>
    <xf numFmtId="0" fontId="0" fillId="0" borderId="30" xfId="0" applyFill="1" applyBorder="1" applyAlignment="1">
      <alignment horizontal="center" vertical="center"/>
    </xf>
    <xf numFmtId="49" fontId="10" fillId="0" borderId="31" xfId="0" applyNumberFormat="1" applyFont="1" applyFill="1" applyBorder="1" applyAlignment="1">
      <alignment horizontal="center" vertical="center" wrapText="1"/>
    </xf>
    <xf numFmtId="0" fontId="18" fillId="0" borderId="3" xfId="0" applyFont="1" applyBorder="1" applyAlignment="1">
      <alignment horizontal="center" vertical="center"/>
    </xf>
    <xf numFmtId="0" fontId="10" fillId="0" borderId="4" xfId="0" applyFont="1" applyBorder="1"/>
    <xf numFmtId="0" fontId="18" fillId="0" borderId="0" xfId="0" applyFont="1" applyBorder="1"/>
    <xf numFmtId="0" fontId="18" fillId="0" borderId="32" xfId="0" applyFont="1" applyBorder="1" applyAlignment="1">
      <alignment horizontal="center" vertical="center"/>
    </xf>
    <xf numFmtId="0" fontId="22" fillId="4" borderId="33" xfId="0" applyFont="1" applyFill="1" applyBorder="1" applyAlignment="1">
      <alignment vertical="center"/>
    </xf>
    <xf numFmtId="0" fontId="0" fillId="4" borderId="34" xfId="0" applyFont="1" applyFill="1" applyBorder="1" applyAlignment="1">
      <alignment vertical="center"/>
    </xf>
    <xf numFmtId="0" fontId="10" fillId="4" borderId="35" xfId="0" applyFont="1" applyFill="1" applyBorder="1" applyAlignment="1">
      <alignment vertical="center"/>
    </xf>
    <xf numFmtId="1" fontId="6" fillId="0" borderId="0" xfId="0" applyNumberFormat="1" applyFont="1" applyAlignment="1">
      <alignment horizontal="left" vertical="center"/>
    </xf>
    <xf numFmtId="0" fontId="0" fillId="0" borderId="10" xfId="0" applyBorder="1"/>
    <xf numFmtId="1" fontId="23" fillId="0" borderId="0" xfId="0" applyNumberFormat="1" applyFont="1" applyAlignment="1">
      <alignment horizontal="left" vertical="top"/>
    </xf>
    <xf numFmtId="0" fontId="10" fillId="0" borderId="36" xfId="0" applyFont="1" applyBorder="1"/>
    <xf numFmtId="0" fontId="18" fillId="0" borderId="19" xfId="0" applyFont="1" applyBorder="1"/>
    <xf numFmtId="0" fontId="24" fillId="0" borderId="0" xfId="0" applyFont="1" applyFill="1" applyBorder="1" applyAlignment="1">
      <alignment horizontal="center" vertical="center"/>
    </xf>
    <xf numFmtId="0" fontId="18" fillId="0" borderId="0" xfId="0" applyFont="1" applyFill="1" applyBorder="1" applyAlignment="1">
      <alignment horizontal="left" vertical="center" indent="1"/>
    </xf>
    <xf numFmtId="0" fontId="25" fillId="0" borderId="0" xfId="0" applyFont="1" applyBorder="1"/>
    <xf numFmtId="0" fontId="22" fillId="0" borderId="0" xfId="0" applyFont="1" applyBorder="1"/>
    <xf numFmtId="0" fontId="18" fillId="0" borderId="3" xfId="0" quotePrefix="1" applyFont="1" applyBorder="1" applyAlignment="1">
      <alignment horizontal="center" vertical="center"/>
    </xf>
    <xf numFmtId="0" fontId="22" fillId="0" borderId="19" xfId="0" applyFont="1" applyBorder="1"/>
    <xf numFmtId="49" fontId="18" fillId="0" borderId="3" xfId="0" quotePrefix="1" applyNumberFormat="1" applyFont="1" applyBorder="1" applyAlignment="1">
      <alignment horizontal="center" vertical="center"/>
    </xf>
    <xf numFmtId="49" fontId="18" fillId="0" borderId="32" xfId="0" quotePrefix="1" applyNumberFormat="1" applyFont="1" applyBorder="1" applyAlignment="1">
      <alignment horizontal="center" vertical="center"/>
    </xf>
    <xf numFmtId="1" fontId="14" fillId="2" borderId="11" xfId="0" applyNumberFormat="1" applyFont="1" applyFill="1" applyBorder="1" applyAlignment="1">
      <alignment horizontal="center" vertical="center"/>
    </xf>
    <xf numFmtId="1" fontId="14" fillId="2" borderId="12" xfId="0" applyNumberFormat="1" applyFont="1" applyFill="1" applyBorder="1" applyAlignment="1">
      <alignment horizontal="center" vertical="center"/>
    </xf>
    <xf numFmtId="1" fontId="14" fillId="2" borderId="13" xfId="0" applyNumberFormat="1" applyFont="1" applyFill="1" applyBorder="1" applyAlignment="1">
      <alignment horizontal="center" vertical="center"/>
    </xf>
    <xf numFmtId="1" fontId="14" fillId="2" borderId="14" xfId="0" applyNumberFormat="1" applyFont="1" applyFill="1" applyBorder="1" applyAlignment="1">
      <alignment horizontal="center" vertical="center"/>
    </xf>
    <xf numFmtId="1" fontId="14" fillId="2" borderId="15" xfId="0" applyNumberFormat="1" applyFont="1" applyFill="1" applyBorder="1" applyAlignment="1">
      <alignment horizontal="center" vertical="center"/>
    </xf>
    <xf numFmtId="1" fontId="14" fillId="2" borderId="16" xfId="0" applyNumberFormat="1" applyFont="1" applyFill="1" applyBorder="1" applyAlignment="1">
      <alignment horizontal="center" vertical="center"/>
    </xf>
    <xf numFmtId="1" fontId="15" fillId="0" borderId="37" xfId="0" applyNumberFormat="1" applyFont="1" applyBorder="1" applyAlignment="1" applyProtection="1">
      <alignment horizontal="center" vertical="center"/>
    </xf>
    <xf numFmtId="1" fontId="15" fillId="0" borderId="38" xfId="0" applyNumberFormat="1" applyFont="1" applyBorder="1" applyAlignment="1" applyProtection="1">
      <alignment horizontal="center" vertical="center"/>
    </xf>
    <xf numFmtId="1" fontId="14" fillId="0" borderId="37" xfId="0" applyNumberFormat="1" applyFont="1" applyBorder="1" applyAlignment="1" applyProtection="1">
      <alignment horizontal="center" vertical="center"/>
    </xf>
    <xf numFmtId="1" fontId="14" fillId="0" borderId="38" xfId="0" applyNumberFormat="1" applyFont="1" applyBorder="1" applyAlignment="1" applyProtection="1">
      <alignment horizontal="center" vertical="center"/>
    </xf>
    <xf numFmtId="1" fontId="16" fillId="0" borderId="37" xfId="0" applyNumberFormat="1" applyFont="1" applyBorder="1" applyAlignment="1" applyProtection="1">
      <alignment horizontal="center" vertical="center"/>
    </xf>
    <xf numFmtId="1" fontId="16" fillId="0" borderId="38" xfId="0" applyNumberFormat="1" applyFont="1" applyBorder="1" applyAlignment="1" applyProtection="1">
      <alignment horizontal="center" vertical="center"/>
    </xf>
    <xf numFmtId="1" fontId="14" fillId="0" borderId="39" xfId="0" applyNumberFormat="1" applyFont="1" applyBorder="1" applyAlignment="1" applyProtection="1">
      <alignment horizontal="center" vertical="center"/>
      <protection locked="0"/>
    </xf>
    <xf numFmtId="1" fontId="14" fillId="0" borderId="40" xfId="0" applyNumberFormat="1" applyFont="1" applyBorder="1" applyAlignment="1" applyProtection="1">
      <alignment horizontal="center" vertical="center"/>
      <protection locked="0"/>
    </xf>
    <xf numFmtId="1" fontId="14" fillId="0" borderId="41" xfId="0" applyNumberFormat="1" applyFont="1" applyBorder="1" applyAlignment="1" applyProtection="1">
      <alignment horizontal="center" vertical="center"/>
      <protection locked="0"/>
    </xf>
    <xf numFmtId="1" fontId="14" fillId="0" borderId="42" xfId="0" applyNumberFormat="1" applyFont="1" applyBorder="1" applyAlignment="1" applyProtection="1">
      <alignment horizontal="center" vertical="center"/>
    </xf>
    <xf numFmtId="1" fontId="16" fillId="0" borderId="42" xfId="0" applyNumberFormat="1" applyFont="1" applyBorder="1" applyAlignment="1" applyProtection="1">
      <alignment horizontal="center" vertical="center"/>
    </xf>
    <xf numFmtId="1" fontId="16" fillId="0" borderId="37" xfId="0" applyNumberFormat="1" applyFont="1" applyBorder="1" applyAlignment="1">
      <alignment horizontal="center" vertical="center"/>
    </xf>
    <xf numFmtId="1" fontId="16" fillId="0" borderId="38" xfId="0" applyNumberFormat="1" applyFont="1" applyBorder="1" applyAlignment="1">
      <alignment horizontal="center" vertical="center"/>
    </xf>
    <xf numFmtId="1" fontId="16" fillId="0" borderId="37" xfId="0" applyNumberFormat="1" applyFont="1" applyBorder="1" applyAlignment="1" applyProtection="1">
      <alignment horizontal="left" vertical="center" indent="1"/>
      <protection locked="0"/>
    </xf>
    <xf numFmtId="1" fontId="16" fillId="0" borderId="38" xfId="0" applyNumberFormat="1" applyFont="1" applyBorder="1" applyAlignment="1" applyProtection="1">
      <alignment horizontal="left" vertical="center" indent="1"/>
      <protection locked="0"/>
    </xf>
    <xf numFmtId="1" fontId="15" fillId="0" borderId="42" xfId="0" applyNumberFormat="1" applyFont="1" applyBorder="1" applyAlignment="1" applyProtection="1">
      <alignment horizontal="center" vertical="center"/>
    </xf>
    <xf numFmtId="1" fontId="17" fillId="3" borderId="20" xfId="0" applyNumberFormat="1" applyFont="1" applyFill="1" applyBorder="1" applyAlignment="1" applyProtection="1">
      <alignment horizontal="center" vertical="center"/>
      <protection locked="0"/>
    </xf>
    <xf numFmtId="1" fontId="17" fillId="3" borderId="21" xfId="0" applyNumberFormat="1" applyFont="1" applyFill="1" applyBorder="1" applyAlignment="1" applyProtection="1">
      <alignment horizontal="center" vertical="center"/>
      <protection locked="0"/>
    </xf>
    <xf numFmtId="1" fontId="17" fillId="3" borderId="22" xfId="0" applyNumberFormat="1" applyFont="1" applyFill="1" applyBorder="1" applyAlignment="1" applyProtection="1">
      <alignment horizontal="center" vertical="center"/>
      <protection locked="0"/>
    </xf>
    <xf numFmtId="1" fontId="13" fillId="0" borderId="20" xfId="0" applyNumberFormat="1" applyFont="1" applyBorder="1" applyAlignment="1" applyProtection="1">
      <alignment horizontal="center" vertical="center"/>
      <protection locked="0"/>
    </xf>
    <xf numFmtId="1" fontId="13" fillId="0" borderId="21" xfId="0" applyNumberFormat="1" applyFont="1" applyBorder="1" applyAlignment="1" applyProtection="1">
      <alignment horizontal="center" vertical="center"/>
      <protection locked="0"/>
    </xf>
    <xf numFmtId="1" fontId="13" fillId="0" borderId="22" xfId="0" applyNumberFormat="1" applyFont="1" applyBorder="1" applyAlignment="1" applyProtection="1">
      <alignment horizontal="center" vertical="center"/>
      <protection locked="0"/>
    </xf>
    <xf numFmtId="1" fontId="14" fillId="0" borderId="20" xfId="0" applyNumberFormat="1" applyFont="1" applyBorder="1" applyAlignment="1" applyProtection="1">
      <alignment horizontal="center" vertical="center"/>
      <protection locked="0"/>
    </xf>
    <xf numFmtId="1" fontId="14" fillId="0" borderId="21" xfId="0" applyNumberFormat="1" applyFont="1" applyBorder="1" applyAlignment="1" applyProtection="1">
      <alignment horizontal="center" vertical="center"/>
      <protection locked="0"/>
    </xf>
    <xf numFmtId="1" fontId="14" fillId="0" borderId="22" xfId="0" applyNumberFormat="1" applyFont="1" applyBorder="1" applyAlignment="1" applyProtection="1">
      <alignment horizontal="center" vertical="center"/>
      <protection locked="0"/>
    </xf>
    <xf numFmtId="1" fontId="14" fillId="0" borderId="37" xfId="0" applyNumberFormat="1" applyFont="1" applyBorder="1" applyAlignment="1">
      <alignment horizontal="center" vertical="center"/>
    </xf>
    <xf numFmtId="1" fontId="14" fillId="0" borderId="38" xfId="0" applyNumberFormat="1" applyFont="1" applyBorder="1" applyAlignment="1">
      <alignment horizontal="center" vertical="center"/>
    </xf>
  </cellXfs>
  <cellStyles count="3">
    <cellStyle name="Excel Built-in Normal" xfId="1"/>
    <cellStyle name="Normaallaad 2"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7</xdr:col>
      <xdr:colOff>95250</xdr:colOff>
      <xdr:row>1</xdr:row>
      <xdr:rowOff>123825</xdr:rowOff>
    </xdr:from>
    <xdr:to>
      <xdr:col>10</xdr:col>
      <xdr:colOff>123825</xdr:colOff>
      <xdr:row>6</xdr:row>
      <xdr:rowOff>152400</xdr:rowOff>
    </xdr:to>
    <xdr:pic>
      <xdr:nvPicPr>
        <xdr:cNvPr id="67691" name="Pilt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0" y="409575"/>
          <a:ext cx="18383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314325</xdr:colOff>
      <xdr:row>0</xdr:row>
      <xdr:rowOff>0</xdr:rowOff>
    </xdr:from>
    <xdr:to>
      <xdr:col>19</xdr:col>
      <xdr:colOff>714375</xdr:colOff>
      <xdr:row>2</xdr:row>
      <xdr:rowOff>0</xdr:rowOff>
    </xdr:to>
    <xdr:pic>
      <xdr:nvPicPr>
        <xdr:cNvPr id="49288" name="Pilt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57850" y="0"/>
          <a:ext cx="18478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314325</xdr:colOff>
      <xdr:row>0</xdr:row>
      <xdr:rowOff>0</xdr:rowOff>
    </xdr:from>
    <xdr:to>
      <xdr:col>19</xdr:col>
      <xdr:colOff>714375</xdr:colOff>
      <xdr:row>2</xdr:row>
      <xdr:rowOff>0</xdr:rowOff>
    </xdr:to>
    <xdr:pic>
      <xdr:nvPicPr>
        <xdr:cNvPr id="69720" name="Pil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57850" y="0"/>
          <a:ext cx="18478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14</xdr:col>
      <xdr:colOff>314325</xdr:colOff>
      <xdr:row>0</xdr:row>
      <xdr:rowOff>0</xdr:rowOff>
    </xdr:from>
    <xdr:to>
      <xdr:col>19</xdr:col>
      <xdr:colOff>714375</xdr:colOff>
      <xdr:row>2</xdr:row>
      <xdr:rowOff>0</xdr:rowOff>
    </xdr:to>
    <xdr:pic>
      <xdr:nvPicPr>
        <xdr:cNvPr id="70744" name="Pil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57850" y="0"/>
          <a:ext cx="18478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14</xdr:col>
      <xdr:colOff>314325</xdr:colOff>
      <xdr:row>0</xdr:row>
      <xdr:rowOff>0</xdr:rowOff>
    </xdr:from>
    <xdr:to>
      <xdr:col>19</xdr:col>
      <xdr:colOff>714375</xdr:colOff>
      <xdr:row>2</xdr:row>
      <xdr:rowOff>0</xdr:rowOff>
    </xdr:to>
    <xdr:pic>
      <xdr:nvPicPr>
        <xdr:cNvPr id="71768" name="Pil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57850" y="0"/>
          <a:ext cx="18478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14</xdr:col>
      <xdr:colOff>314325</xdr:colOff>
      <xdr:row>0</xdr:row>
      <xdr:rowOff>0</xdr:rowOff>
    </xdr:from>
    <xdr:to>
      <xdr:col>19</xdr:col>
      <xdr:colOff>714375</xdr:colOff>
      <xdr:row>2</xdr:row>
      <xdr:rowOff>0</xdr:rowOff>
    </xdr:to>
    <xdr:pic>
      <xdr:nvPicPr>
        <xdr:cNvPr id="72791" name="Pil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57850" y="0"/>
          <a:ext cx="18478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17</xdr:col>
      <xdr:colOff>314325</xdr:colOff>
      <xdr:row>0</xdr:row>
      <xdr:rowOff>0</xdr:rowOff>
    </xdr:from>
    <xdr:to>
      <xdr:col>22</xdr:col>
      <xdr:colOff>714375</xdr:colOff>
      <xdr:row>2</xdr:row>
      <xdr:rowOff>0</xdr:rowOff>
    </xdr:to>
    <xdr:pic>
      <xdr:nvPicPr>
        <xdr:cNvPr id="46218" name="Pilt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9850" y="0"/>
          <a:ext cx="1828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17</xdr:col>
      <xdr:colOff>314325</xdr:colOff>
      <xdr:row>0</xdr:row>
      <xdr:rowOff>0</xdr:rowOff>
    </xdr:from>
    <xdr:to>
      <xdr:col>22</xdr:col>
      <xdr:colOff>714375</xdr:colOff>
      <xdr:row>2</xdr:row>
      <xdr:rowOff>0</xdr:rowOff>
    </xdr:to>
    <xdr:pic>
      <xdr:nvPicPr>
        <xdr:cNvPr id="47242" name="Pilt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9850" y="0"/>
          <a:ext cx="1828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17</xdr:col>
      <xdr:colOff>304800</xdr:colOff>
      <xdr:row>0</xdr:row>
      <xdr:rowOff>0</xdr:rowOff>
    </xdr:from>
    <xdr:to>
      <xdr:col>22</xdr:col>
      <xdr:colOff>704850</xdr:colOff>
      <xdr:row>2</xdr:row>
      <xdr:rowOff>0</xdr:rowOff>
    </xdr:to>
    <xdr:pic>
      <xdr:nvPicPr>
        <xdr:cNvPr id="63594" name="Pilt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0"/>
          <a:ext cx="1828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14</xdr:col>
      <xdr:colOff>323850</xdr:colOff>
      <xdr:row>0</xdr:row>
      <xdr:rowOff>0</xdr:rowOff>
    </xdr:from>
    <xdr:to>
      <xdr:col>20</xdr:col>
      <xdr:colOff>9525</xdr:colOff>
      <xdr:row>2</xdr:row>
      <xdr:rowOff>0</xdr:rowOff>
    </xdr:to>
    <xdr:pic>
      <xdr:nvPicPr>
        <xdr:cNvPr id="50312" name="Pilt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7375" y="0"/>
          <a:ext cx="18573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11</xdr:col>
      <xdr:colOff>304800</xdr:colOff>
      <xdr:row>0</xdr:row>
      <xdr:rowOff>0</xdr:rowOff>
    </xdr:from>
    <xdr:to>
      <xdr:col>16</xdr:col>
      <xdr:colOff>704850</xdr:colOff>
      <xdr:row>2</xdr:row>
      <xdr:rowOff>0</xdr:rowOff>
    </xdr:to>
    <xdr:pic>
      <xdr:nvPicPr>
        <xdr:cNvPr id="60524" name="Pilt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86325" y="0"/>
          <a:ext cx="18478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161925</xdr:colOff>
      <xdr:row>1</xdr:row>
      <xdr:rowOff>85725</xdr:rowOff>
    </xdr:from>
    <xdr:to>
      <xdr:col>10</xdr:col>
      <xdr:colOff>190500</xdr:colOff>
      <xdr:row>6</xdr:row>
      <xdr:rowOff>114300</xdr:rowOff>
    </xdr:to>
    <xdr:pic>
      <xdr:nvPicPr>
        <xdr:cNvPr id="76878" name="Pil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0" y="371475"/>
          <a:ext cx="18383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11</xdr:col>
      <xdr:colOff>323850</xdr:colOff>
      <xdr:row>0</xdr:row>
      <xdr:rowOff>0</xdr:rowOff>
    </xdr:from>
    <xdr:to>
      <xdr:col>17</xdr:col>
      <xdr:colOff>9525</xdr:colOff>
      <xdr:row>2</xdr:row>
      <xdr:rowOff>0</xdr:rowOff>
    </xdr:to>
    <xdr:pic>
      <xdr:nvPicPr>
        <xdr:cNvPr id="34980" name="Pilt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5375" y="0"/>
          <a:ext cx="18573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11</xdr:col>
      <xdr:colOff>323850</xdr:colOff>
      <xdr:row>0</xdr:row>
      <xdr:rowOff>0</xdr:rowOff>
    </xdr:from>
    <xdr:to>
      <xdr:col>17</xdr:col>
      <xdr:colOff>9525</xdr:colOff>
      <xdr:row>2</xdr:row>
      <xdr:rowOff>0</xdr:rowOff>
    </xdr:to>
    <xdr:pic>
      <xdr:nvPicPr>
        <xdr:cNvPr id="74836" name="Pil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5375" y="0"/>
          <a:ext cx="18573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152400</xdr:colOff>
      <xdr:row>1</xdr:row>
      <xdr:rowOff>57150</xdr:rowOff>
    </xdr:from>
    <xdr:to>
      <xdr:col>9</xdr:col>
      <xdr:colOff>257175</xdr:colOff>
      <xdr:row>18</xdr:row>
      <xdr:rowOff>152400</xdr:rowOff>
    </xdr:to>
    <xdr:sp macro="" textlink="">
      <xdr:nvSpPr>
        <xdr:cNvPr id="2" name="Text 4"/>
        <xdr:cNvSpPr>
          <a:spLocks noChangeArrowheads="1"/>
        </xdr:cNvSpPr>
      </xdr:nvSpPr>
      <xdr:spPr bwMode="auto">
        <a:xfrm>
          <a:off x="152400" y="219075"/>
          <a:ext cx="5419725" cy="2847975"/>
        </a:xfrm>
        <a:prstGeom prst="roundRect">
          <a:avLst>
            <a:gd name="adj" fmla="val 16667"/>
          </a:avLst>
        </a:prstGeom>
        <a:solidFill>
          <a:srgbClr val="FFFFFF"/>
        </a:solidFill>
        <a:ln w="9525">
          <a:solidFill>
            <a:srgbClr val="000000"/>
          </a:solidFill>
          <a:round/>
          <a:headEnd/>
          <a:tailEnd/>
        </a:ln>
        <a:effectLst>
          <a:outerShdw dist="35921" dir="2700000" algn="ctr" rotWithShape="0">
            <a:srgbClr val="808080"/>
          </a:outerShdw>
        </a:effectLst>
      </xdr:spPr>
      <xdr:txBody>
        <a:bodyPr vertOverflow="clip" wrap="square" lIns="27432" tIns="22860" rIns="0" bIns="0" anchor="t" upright="1"/>
        <a:lstStyle/>
        <a:p>
          <a:pPr algn="l" rtl="0">
            <a:lnSpc>
              <a:spcPts val="1100"/>
            </a:lnSpc>
            <a:defRPr sz="1000"/>
          </a:pPr>
          <a:endParaRPr lang="et-EE" sz="1000" b="0" i="0" u="none" strike="noStrike" baseline="0">
            <a:solidFill>
              <a:srgbClr val="000000"/>
            </a:solidFill>
            <a:latin typeface="Arial"/>
            <a:cs typeface="Arial"/>
          </a:endParaRPr>
        </a:p>
        <a:p>
          <a:pPr algn="l" rtl="0">
            <a:lnSpc>
              <a:spcPts val="1100"/>
            </a:lnSpc>
            <a:defRPr sz="1000"/>
          </a:pPr>
          <a:r>
            <a:rPr lang="et-EE" sz="1000" b="0" i="0" u="none" strike="noStrike" baseline="0">
              <a:solidFill>
                <a:srgbClr val="000000"/>
              </a:solidFill>
              <a:latin typeface="Arial"/>
              <a:cs typeface="Arial"/>
            </a:rPr>
            <a:t>Mōned näpunäited!</a:t>
          </a:r>
        </a:p>
        <a:p>
          <a:pPr algn="l" rtl="0">
            <a:lnSpc>
              <a:spcPts val="1100"/>
            </a:lnSpc>
            <a:defRPr sz="1000"/>
          </a:pPr>
          <a:r>
            <a:rPr lang="et-EE" sz="1000" b="0" i="0" u="none" strike="noStrike" baseline="0">
              <a:solidFill>
                <a:srgbClr val="000000"/>
              </a:solidFill>
              <a:latin typeface="Arial"/>
              <a:cs typeface="Arial"/>
            </a:rPr>
            <a:t>1. Mine kōigepealt lehele "Seadista", määra ära vōidu, viigi ja kaotuse väärtus. Neid numbreid kasutavad kōik tabelid ühtemoodi! Vōib olla ka "null" vōi "Delete" klahviga, aga mitte "Tühiku" klahviga, muidu masin ei tunne. Samal leheküljel saad sisse tippida näiteks turniiri nime, kui ei soovi, vajuta "Delete" ja "Tühik"./.</a:t>
          </a:r>
        </a:p>
        <a:p>
          <a:pPr algn="l" rtl="0">
            <a:lnSpc>
              <a:spcPts val="1100"/>
            </a:lnSpc>
            <a:defRPr sz="1000"/>
          </a:pPr>
          <a:r>
            <a:rPr lang="et-EE" sz="1000" b="0" i="0" u="none" strike="noStrike" baseline="0">
              <a:solidFill>
                <a:srgbClr val="000000"/>
              </a:solidFill>
              <a:latin typeface="Arial"/>
              <a:cs typeface="Arial"/>
            </a:rPr>
            <a:t>2. Tulemused märgi ainult diagonaali peale, tühjendada saab "Delete" klahviga, siin ära "Tühikut" kasuta, tekkib viga.</a:t>
          </a:r>
        </a:p>
        <a:p>
          <a:pPr algn="l" rtl="0">
            <a:lnSpc>
              <a:spcPts val="1100"/>
            </a:lnSpc>
            <a:defRPr sz="1000"/>
          </a:pPr>
          <a:r>
            <a:rPr lang="et-EE" sz="1000" b="0" i="0" u="none" strike="noStrike" baseline="0">
              <a:solidFill>
                <a:srgbClr val="000000"/>
              </a:solidFill>
              <a:latin typeface="Arial"/>
              <a:cs typeface="Arial"/>
            </a:rPr>
            <a:t>3. Tabelid lubavad sisestada kuni kolmekohalist punktiseisu, nii peaks ka kossule sobima.</a:t>
          </a:r>
        </a:p>
        <a:p>
          <a:pPr algn="l" rtl="0">
            <a:lnSpc>
              <a:spcPts val="1100"/>
            </a:lnSpc>
            <a:defRPr sz="1000"/>
          </a:pPr>
          <a:r>
            <a:rPr lang="et-EE" sz="1000" b="0" i="0" u="none" strike="noStrike" baseline="0">
              <a:solidFill>
                <a:srgbClr val="000000"/>
              </a:solidFill>
              <a:latin typeface="Arial"/>
              <a:cs typeface="Arial"/>
            </a:rPr>
            <a:t>4. Siinolevatest tabelitest koopiate tegemine, kui mitu mängu:</a:t>
          </a:r>
        </a:p>
        <a:p>
          <a:pPr algn="l" rtl="0">
            <a:lnSpc>
              <a:spcPts val="1000"/>
            </a:lnSpc>
            <a:defRPr sz="1000"/>
          </a:pPr>
          <a:r>
            <a:rPr lang="et-EE" sz="1000" b="0" i="0" u="none" strike="noStrike" baseline="0">
              <a:solidFill>
                <a:srgbClr val="000000"/>
              </a:solidFill>
              <a:latin typeface="Arial"/>
              <a:cs typeface="Arial"/>
            </a:rPr>
            <a:t>a) parempoolne hiireklōps soovitud lehel. Ilmuvast aknast valik "Move or copy" (vasakuga)</a:t>
          </a:r>
        </a:p>
        <a:p>
          <a:pPr algn="l" rtl="0">
            <a:lnSpc>
              <a:spcPts val="1100"/>
            </a:lnSpc>
            <a:defRPr sz="1000"/>
          </a:pPr>
          <a:r>
            <a:rPr lang="et-EE" sz="1000" b="0" i="0" u="none" strike="noStrike" baseline="0">
              <a:solidFill>
                <a:srgbClr val="000000"/>
              </a:solidFill>
              <a:latin typeface="Arial"/>
              <a:cs typeface="Arial"/>
            </a:rPr>
            <a:t>b) järgmises aknas kōigepealt "linnuke" ruutu "Create a Copy" (vasakuga), siis märgi ära, enne millist tabelit sa koopiat soovid (siseaknas "Before Sheet") ja siis "OK"</a:t>
          </a:r>
        </a:p>
        <a:p>
          <a:pPr algn="l" rtl="0">
            <a:lnSpc>
              <a:spcPts val="1000"/>
            </a:lnSpc>
            <a:defRPr sz="1000"/>
          </a:pPr>
          <a:r>
            <a:rPr lang="et-EE" sz="1000" b="0" i="0" u="none" strike="noStrike" baseline="0">
              <a:solidFill>
                <a:srgbClr val="000000"/>
              </a:solidFill>
              <a:latin typeface="Arial"/>
              <a:cs typeface="Arial"/>
            </a:rPr>
            <a:t>c) uuele tekkivale lehele nime andmiseks tee hiire vasakuga topeltklōps lehe nimel (all servas) ja tekkivas aknas kiruta lehenimi üle.</a:t>
          </a:r>
        </a:p>
        <a:p>
          <a:pPr algn="l" rtl="0">
            <a:lnSpc>
              <a:spcPts val="1100"/>
            </a:lnSpc>
            <a:defRPr sz="1000"/>
          </a:pPr>
          <a:endParaRPr lang="et-EE" sz="1000" b="0" i="0" u="none" strike="noStrike" baseline="0">
            <a:solidFill>
              <a:srgbClr val="000000"/>
            </a:solidFill>
            <a:latin typeface="Arial"/>
            <a:cs typeface="Arial"/>
          </a:endParaRPr>
        </a:p>
        <a:p>
          <a:pPr algn="l" rtl="0">
            <a:lnSpc>
              <a:spcPts val="1000"/>
            </a:lnSpc>
            <a:defRPr sz="1000"/>
          </a:pPr>
          <a:r>
            <a:rPr lang="et-EE" sz="1000" b="0" i="0" u="none" strike="noStrike" baseline="0">
              <a:solidFill>
                <a:srgbClr val="000000"/>
              </a:solidFill>
              <a:latin typeface="Arial"/>
              <a:cs typeface="Arial"/>
            </a:rPr>
            <a:t>Probleemid ja ettepanekud: Valter Jürna, valter@datanet.ee vōi 765-734</a:t>
          </a:r>
        </a:p>
        <a:p>
          <a:pPr algn="l" rtl="0">
            <a:lnSpc>
              <a:spcPts val="1100"/>
            </a:lnSpc>
            <a:defRPr sz="1000"/>
          </a:pPr>
          <a:endParaRPr lang="et-EE" sz="1000" b="0" i="0" u="none" strike="noStrike" baseline="0">
            <a:solidFill>
              <a:srgbClr val="000000"/>
            </a:solidFill>
            <a:latin typeface="Arial"/>
            <a:cs typeface="Arial"/>
          </a:endParaRPr>
        </a:p>
        <a:p>
          <a:pPr algn="l" rtl="0">
            <a:lnSpc>
              <a:spcPts val="1000"/>
            </a:lnSpc>
            <a:defRPr sz="1000"/>
          </a:pPr>
          <a:endParaRPr lang="et-EE" sz="10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95250</xdr:colOff>
      <xdr:row>1</xdr:row>
      <xdr:rowOff>95250</xdr:rowOff>
    </xdr:from>
    <xdr:to>
      <xdr:col>10</xdr:col>
      <xdr:colOff>123825</xdr:colOff>
      <xdr:row>6</xdr:row>
      <xdr:rowOff>123825</xdr:rowOff>
    </xdr:to>
    <xdr:pic>
      <xdr:nvPicPr>
        <xdr:cNvPr id="77900" name="Pil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381000"/>
          <a:ext cx="18383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85725</xdr:colOff>
      <xdr:row>1</xdr:row>
      <xdr:rowOff>28575</xdr:rowOff>
    </xdr:from>
    <xdr:to>
      <xdr:col>10</xdr:col>
      <xdr:colOff>161925</xdr:colOff>
      <xdr:row>6</xdr:row>
      <xdr:rowOff>95250</xdr:rowOff>
    </xdr:to>
    <xdr:pic>
      <xdr:nvPicPr>
        <xdr:cNvPr id="57457" name="Pilt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314325"/>
          <a:ext cx="18383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xdr:colOff>
      <xdr:row>1</xdr:row>
      <xdr:rowOff>28575</xdr:rowOff>
    </xdr:from>
    <xdr:to>
      <xdr:col>10</xdr:col>
      <xdr:colOff>152400</xdr:colOff>
      <xdr:row>6</xdr:row>
      <xdr:rowOff>95250</xdr:rowOff>
    </xdr:to>
    <xdr:pic>
      <xdr:nvPicPr>
        <xdr:cNvPr id="75859" name="Pil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6675" y="314325"/>
          <a:ext cx="18383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304800</xdr:colOff>
      <xdr:row>0</xdr:row>
      <xdr:rowOff>0</xdr:rowOff>
    </xdr:from>
    <xdr:to>
      <xdr:col>22</xdr:col>
      <xdr:colOff>704850</xdr:colOff>
      <xdr:row>2</xdr:row>
      <xdr:rowOff>0</xdr:rowOff>
    </xdr:to>
    <xdr:pic>
      <xdr:nvPicPr>
        <xdr:cNvPr id="73812" name="Pil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0"/>
          <a:ext cx="1828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17</xdr:col>
      <xdr:colOff>314325</xdr:colOff>
      <xdr:row>0</xdr:row>
      <xdr:rowOff>0</xdr:rowOff>
    </xdr:from>
    <xdr:to>
      <xdr:col>22</xdr:col>
      <xdr:colOff>714375</xdr:colOff>
      <xdr:row>2</xdr:row>
      <xdr:rowOff>0</xdr:rowOff>
    </xdr:to>
    <xdr:pic>
      <xdr:nvPicPr>
        <xdr:cNvPr id="44169" name="Pilt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9850" y="0"/>
          <a:ext cx="1828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323850</xdr:colOff>
      <xdr:row>0</xdr:row>
      <xdr:rowOff>0</xdr:rowOff>
    </xdr:from>
    <xdr:to>
      <xdr:col>23</xdr:col>
      <xdr:colOff>9525</xdr:colOff>
      <xdr:row>2</xdr:row>
      <xdr:rowOff>0</xdr:rowOff>
    </xdr:to>
    <xdr:pic>
      <xdr:nvPicPr>
        <xdr:cNvPr id="59496" name="Pilt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29375" y="0"/>
          <a:ext cx="18383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323850</xdr:colOff>
      <xdr:row>0</xdr:row>
      <xdr:rowOff>0</xdr:rowOff>
    </xdr:from>
    <xdr:to>
      <xdr:col>20</xdr:col>
      <xdr:colOff>0</xdr:colOff>
      <xdr:row>2</xdr:row>
      <xdr:rowOff>0</xdr:rowOff>
    </xdr:to>
    <xdr:pic>
      <xdr:nvPicPr>
        <xdr:cNvPr id="68696" name="Pilt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7375" y="0"/>
          <a:ext cx="18478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46"/>
  <sheetViews>
    <sheetView topLeftCell="A14" workbookViewId="0">
      <selection activeCell="E25" sqref="E25"/>
    </sheetView>
  </sheetViews>
  <sheetFormatPr defaultRowHeight="14.4" x14ac:dyDescent="0.3"/>
  <cols>
    <col min="1" max="1" width="5.6640625" customWidth="1"/>
    <col min="2" max="2" width="17.6640625" style="50" customWidth="1"/>
    <col min="3" max="3" width="4.5546875" customWidth="1"/>
    <col min="4" max="5" width="4.33203125" customWidth="1"/>
    <col min="6" max="6" width="17.6640625" style="50" customWidth="1"/>
    <col min="7" max="9" width="4.33203125" customWidth="1"/>
    <col min="10" max="10" width="18.5546875" customWidth="1"/>
    <col min="11" max="11" width="4.33203125" customWidth="1"/>
    <col min="12" max="12" width="6.33203125" customWidth="1"/>
    <col min="13" max="13" width="16.33203125" customWidth="1"/>
  </cols>
  <sheetData>
    <row r="1" spans="1:17" ht="22.5" x14ac:dyDescent="0.25">
      <c r="A1" s="13" t="str">
        <f>TRANSPOSE(Seadista!A9)</f>
        <v>XIV Mesikäpa Minikäsipallimängud 2015</v>
      </c>
      <c r="Q1" s="13"/>
    </row>
    <row r="2" spans="1:17" ht="18" x14ac:dyDescent="0.35">
      <c r="A2" s="23" t="s">
        <v>49</v>
      </c>
      <c r="J2" s="48"/>
      <c r="Q2" s="23"/>
    </row>
    <row r="3" spans="1:17" ht="18.75" x14ac:dyDescent="0.3">
      <c r="A3" t="str">
        <f>TRANSPOSE(Seadista!A12)</f>
        <v>Kehra 18.aprill</v>
      </c>
      <c r="B3" s="24"/>
      <c r="C3" s="23"/>
      <c r="D3" s="48"/>
      <c r="E3" s="48"/>
      <c r="F3" s="24"/>
      <c r="G3" s="48"/>
      <c r="M3" s="23"/>
    </row>
    <row r="4" spans="1:17" ht="16.5" x14ac:dyDescent="0.3">
      <c r="B4" s="24"/>
      <c r="C4" s="48"/>
      <c r="D4" s="48"/>
      <c r="E4" s="48"/>
      <c r="F4" s="24"/>
      <c r="G4" s="48"/>
    </row>
    <row r="5" spans="1:17" ht="17.25" thickBot="1" x14ac:dyDescent="0.35">
      <c r="D5" s="48"/>
      <c r="E5" s="48"/>
      <c r="F5" s="24"/>
      <c r="G5" s="48"/>
    </row>
    <row r="6" spans="1:17" x14ac:dyDescent="0.3">
      <c r="A6" s="76"/>
      <c r="B6" s="74" t="s">
        <v>86</v>
      </c>
      <c r="C6" s="67">
        <v>15</v>
      </c>
      <c r="D6" s="48"/>
      <c r="E6" s="48"/>
      <c r="F6" s="24"/>
      <c r="G6" s="48"/>
    </row>
    <row r="7" spans="1:17" ht="17.25" thickBot="1" x14ac:dyDescent="0.3">
      <c r="A7" s="77">
        <v>113</v>
      </c>
      <c r="B7" s="79" t="s">
        <v>50</v>
      </c>
      <c r="C7" s="63"/>
    </row>
    <row r="8" spans="1:17" ht="15" thickBot="1" x14ac:dyDescent="0.35">
      <c r="A8" s="78"/>
      <c r="B8" s="75" t="s">
        <v>87</v>
      </c>
      <c r="C8" s="68">
        <v>9</v>
      </c>
      <c r="D8" s="80"/>
      <c r="E8" s="76"/>
      <c r="F8" s="74" t="s">
        <v>103</v>
      </c>
      <c r="G8" s="67">
        <v>13</v>
      </c>
    </row>
    <row r="9" spans="1:17" ht="17.25" thickBot="1" x14ac:dyDescent="0.35">
      <c r="B9" s="24"/>
      <c r="C9" s="48"/>
      <c r="D9" s="71"/>
      <c r="E9" s="77">
        <v>128</v>
      </c>
      <c r="F9" s="79" t="s">
        <v>17</v>
      </c>
      <c r="G9" s="63"/>
    </row>
    <row r="10" spans="1:17" ht="17.25" thickBot="1" x14ac:dyDescent="0.3">
      <c r="A10" s="76"/>
      <c r="B10" s="74" t="s">
        <v>99</v>
      </c>
      <c r="C10" s="67">
        <v>12</v>
      </c>
      <c r="D10" s="81"/>
      <c r="E10" s="78"/>
      <c r="F10" s="75" t="s">
        <v>111</v>
      </c>
      <c r="G10" s="68">
        <v>8</v>
      </c>
    </row>
    <row r="11" spans="1:17" ht="17.25" thickBot="1" x14ac:dyDescent="0.35">
      <c r="A11" s="77">
        <v>114</v>
      </c>
      <c r="B11" s="79" t="s">
        <v>51</v>
      </c>
      <c r="C11" s="63"/>
      <c r="D11" s="48"/>
      <c r="E11" s="48"/>
      <c r="F11" s="24"/>
      <c r="G11" s="48"/>
      <c r="H11" s="80"/>
    </row>
    <row r="12" spans="1:17" s="69" customFormat="1" ht="15" thickBot="1" x14ac:dyDescent="0.35">
      <c r="A12" s="78"/>
      <c r="B12" s="75" t="s">
        <v>100</v>
      </c>
      <c r="C12" s="68">
        <v>8</v>
      </c>
      <c r="D12" s="71"/>
      <c r="E12" s="71"/>
      <c r="F12" s="65"/>
      <c r="G12" s="71"/>
      <c r="I12" s="76"/>
      <c r="J12" s="74" t="s">
        <v>103</v>
      </c>
      <c r="K12" s="67">
        <v>11</v>
      </c>
    </row>
    <row r="13" spans="1:17" ht="17.25" thickBot="1" x14ac:dyDescent="0.35">
      <c r="A13" s="94"/>
      <c r="B13" s="95"/>
      <c r="C13" s="66"/>
      <c r="D13" s="48"/>
      <c r="E13" s="48"/>
      <c r="F13" s="24"/>
      <c r="G13" s="48"/>
      <c r="H13" s="71"/>
      <c r="I13" s="77">
        <v>142</v>
      </c>
      <c r="J13" s="79" t="s">
        <v>14</v>
      </c>
      <c r="K13" s="63"/>
    </row>
    <row r="14" spans="1:17" ht="17.25" thickBot="1" x14ac:dyDescent="0.35">
      <c r="A14" s="76"/>
      <c r="B14" s="74" t="s">
        <v>101</v>
      </c>
      <c r="C14" s="67">
        <v>10</v>
      </c>
      <c r="D14" s="48"/>
      <c r="E14" s="48"/>
      <c r="F14" s="24"/>
      <c r="G14" s="48"/>
      <c r="I14" s="78"/>
      <c r="J14" s="75" t="s">
        <v>104</v>
      </c>
      <c r="K14" s="68">
        <v>8</v>
      </c>
    </row>
    <row r="15" spans="1:17" ht="17.25" thickBot="1" x14ac:dyDescent="0.3">
      <c r="A15" s="77">
        <v>115</v>
      </c>
      <c r="B15" s="79" t="s">
        <v>52</v>
      </c>
      <c r="C15" s="63"/>
      <c r="H15" s="81"/>
    </row>
    <row r="16" spans="1:17" s="69" customFormat="1" ht="15.75" thickBot="1" x14ac:dyDescent="0.3">
      <c r="A16" s="78"/>
      <c r="B16" s="75" t="s">
        <v>102</v>
      </c>
      <c r="C16" s="68">
        <v>5</v>
      </c>
      <c r="D16" s="80"/>
      <c r="E16" s="76"/>
      <c r="F16" s="74" t="s">
        <v>104</v>
      </c>
      <c r="G16" s="67">
        <v>12</v>
      </c>
    </row>
    <row r="17" spans="1:12" ht="17.25" thickBot="1" x14ac:dyDescent="0.3">
      <c r="A17" s="94"/>
      <c r="B17" s="95"/>
      <c r="C17" s="66"/>
      <c r="D17" s="71"/>
      <c r="E17" s="77">
        <v>132</v>
      </c>
      <c r="F17" s="79" t="s">
        <v>18</v>
      </c>
      <c r="G17" s="63"/>
    </row>
    <row r="18" spans="1:12" ht="15" thickBot="1" x14ac:dyDescent="0.35">
      <c r="A18" s="76"/>
      <c r="B18" s="74" t="s">
        <v>105</v>
      </c>
      <c r="C18" s="67">
        <v>13</v>
      </c>
      <c r="D18" s="81"/>
      <c r="E18" s="78"/>
      <c r="F18" s="75" t="s">
        <v>124</v>
      </c>
      <c r="G18" s="68">
        <v>8</v>
      </c>
    </row>
    <row r="19" spans="1:12" x14ac:dyDescent="0.3">
      <c r="A19" s="77">
        <v>117</v>
      </c>
      <c r="B19" s="79" t="s">
        <v>53</v>
      </c>
      <c r="C19" s="63"/>
      <c r="D19" s="48"/>
      <c r="E19" s="48"/>
      <c r="F19" s="24"/>
      <c r="G19" s="48"/>
      <c r="I19" s="76"/>
      <c r="J19" s="74" t="s">
        <v>124</v>
      </c>
      <c r="K19" s="67">
        <v>7</v>
      </c>
    </row>
    <row r="20" spans="1:12" s="69" customFormat="1" ht="17.25" thickBot="1" x14ac:dyDescent="0.35">
      <c r="A20" s="78"/>
      <c r="B20" s="75" t="s">
        <v>106</v>
      </c>
      <c r="C20" s="68">
        <v>9</v>
      </c>
      <c r="D20" s="71"/>
      <c r="E20" s="71"/>
      <c r="F20" s="65"/>
      <c r="G20" s="71"/>
      <c r="I20" s="77">
        <v>139</v>
      </c>
      <c r="J20" s="79" t="s">
        <v>15</v>
      </c>
      <c r="K20" s="63"/>
    </row>
    <row r="21" spans="1:12" s="69" customFormat="1" ht="17.25" thickBot="1" x14ac:dyDescent="0.35">
      <c r="A21" s="94"/>
      <c r="B21" s="95"/>
      <c r="C21" s="66"/>
      <c r="D21" s="71"/>
      <c r="E21" s="71"/>
      <c r="F21" s="65"/>
      <c r="G21" s="71"/>
      <c r="I21" s="78"/>
      <c r="J21" s="75" t="s">
        <v>111</v>
      </c>
      <c r="K21" s="68">
        <v>10</v>
      </c>
    </row>
    <row r="22" spans="1:12" s="69" customFormat="1" ht="17.25" thickBot="1" x14ac:dyDescent="0.35">
      <c r="A22" s="94"/>
      <c r="B22" s="95"/>
      <c r="C22" s="66"/>
      <c r="D22" s="71"/>
      <c r="E22" s="71"/>
      <c r="F22" s="65"/>
      <c r="G22" s="71"/>
    </row>
    <row r="23" spans="1:12" s="69" customFormat="1" ht="15" thickBot="1" x14ac:dyDescent="0.35">
      <c r="A23" s="86" t="s">
        <v>27</v>
      </c>
      <c r="B23" s="87"/>
      <c r="C23" s="88"/>
      <c r="D23" s="71"/>
      <c r="E23" s="71"/>
      <c r="F23" s="65"/>
      <c r="G23" s="71"/>
    </row>
    <row r="24" spans="1:12" x14ac:dyDescent="0.3">
      <c r="A24" s="82">
        <v>1</v>
      </c>
      <c r="B24" s="96" t="s">
        <v>103</v>
      </c>
      <c r="C24" s="83"/>
      <c r="D24" s="71"/>
      <c r="E24" s="71"/>
      <c r="F24" s="65"/>
      <c r="G24" s="71"/>
      <c r="H24" s="69"/>
      <c r="I24" s="69"/>
      <c r="J24" s="69"/>
      <c r="K24" s="69"/>
      <c r="L24" s="69"/>
    </row>
    <row r="25" spans="1:12" ht="16.5" x14ac:dyDescent="0.3">
      <c r="A25" s="82">
        <v>2</v>
      </c>
      <c r="B25" s="96" t="s">
        <v>104</v>
      </c>
      <c r="C25" s="83"/>
      <c r="D25" s="71"/>
      <c r="E25" s="71"/>
      <c r="F25" s="65"/>
      <c r="G25" s="71"/>
      <c r="H25" s="69"/>
      <c r="I25" s="69"/>
      <c r="J25" s="69"/>
      <c r="K25" s="69"/>
      <c r="L25" s="69"/>
    </row>
    <row r="26" spans="1:12" ht="16.5" x14ac:dyDescent="0.3">
      <c r="A26" s="82">
        <v>3</v>
      </c>
      <c r="B26" s="96" t="s">
        <v>111</v>
      </c>
      <c r="C26" s="83"/>
      <c r="D26" s="71"/>
      <c r="E26" s="71"/>
      <c r="F26" s="65"/>
      <c r="G26" s="71"/>
      <c r="H26" s="69"/>
      <c r="I26" s="69"/>
      <c r="J26" s="69"/>
      <c r="K26" s="69"/>
      <c r="L26" s="69"/>
    </row>
    <row r="27" spans="1:12" x14ac:dyDescent="0.3">
      <c r="A27" s="82">
        <v>4</v>
      </c>
      <c r="B27" s="97" t="s">
        <v>124</v>
      </c>
      <c r="C27" s="83"/>
      <c r="D27" s="71"/>
      <c r="E27" s="71"/>
      <c r="F27" s="65"/>
      <c r="G27" s="71"/>
      <c r="H27" s="69"/>
      <c r="I27" s="69"/>
      <c r="J27" s="69"/>
      <c r="K27" s="69"/>
      <c r="L27" s="69"/>
    </row>
    <row r="28" spans="1:12" x14ac:dyDescent="0.3">
      <c r="A28" s="98" t="s">
        <v>83</v>
      </c>
      <c r="B28" s="97" t="s">
        <v>107</v>
      </c>
      <c r="C28" s="83"/>
      <c r="D28" s="71"/>
      <c r="E28" s="71"/>
      <c r="F28" s="65"/>
      <c r="G28" s="71"/>
      <c r="H28" s="69"/>
      <c r="I28" s="69"/>
      <c r="J28" s="69"/>
      <c r="K28" s="69"/>
      <c r="L28" s="69"/>
    </row>
    <row r="29" spans="1:12" x14ac:dyDescent="0.3">
      <c r="A29" s="98" t="s">
        <v>83</v>
      </c>
      <c r="B29" s="97" t="s">
        <v>133</v>
      </c>
      <c r="C29" s="83"/>
      <c r="D29" s="71"/>
      <c r="E29" s="71"/>
      <c r="F29" s="65"/>
      <c r="G29" s="71"/>
      <c r="H29" s="69"/>
      <c r="I29" s="69"/>
      <c r="J29" s="69"/>
      <c r="K29" s="69"/>
      <c r="L29" s="69"/>
    </row>
    <row r="30" spans="1:12" ht="16.5" x14ac:dyDescent="0.3">
      <c r="A30" s="98" t="s">
        <v>83</v>
      </c>
      <c r="B30" s="97" t="s">
        <v>134</v>
      </c>
      <c r="C30" s="83"/>
      <c r="D30" s="71"/>
      <c r="E30" s="71"/>
      <c r="F30" s="65"/>
      <c r="G30" s="71"/>
      <c r="H30" s="69"/>
      <c r="I30" s="69"/>
      <c r="J30" s="69"/>
      <c r="K30" s="69"/>
      <c r="L30" s="69"/>
    </row>
    <row r="31" spans="1:12" ht="16.5" x14ac:dyDescent="0.3">
      <c r="A31" s="98" t="s">
        <v>83</v>
      </c>
      <c r="B31" s="97" t="s">
        <v>130</v>
      </c>
      <c r="C31" s="83"/>
      <c r="D31" s="71"/>
      <c r="E31" s="71"/>
      <c r="F31" s="65"/>
      <c r="G31" s="71"/>
      <c r="H31" s="69"/>
      <c r="I31" s="69"/>
      <c r="J31" s="69"/>
      <c r="K31" s="69"/>
      <c r="L31" s="69"/>
    </row>
    <row r="32" spans="1:12" ht="16.5" x14ac:dyDescent="0.3">
      <c r="A32" s="100" t="s">
        <v>135</v>
      </c>
      <c r="B32" s="97" t="s">
        <v>109</v>
      </c>
      <c r="C32" s="83"/>
      <c r="D32" s="71"/>
      <c r="E32" s="71"/>
      <c r="F32" s="65"/>
      <c r="G32" s="71"/>
      <c r="H32" s="69"/>
      <c r="I32" s="69"/>
      <c r="J32" s="69"/>
      <c r="K32" s="69"/>
      <c r="L32" s="69"/>
    </row>
    <row r="33" spans="1:12" ht="16.5" x14ac:dyDescent="0.3">
      <c r="A33" s="100" t="s">
        <v>135</v>
      </c>
      <c r="B33" s="97" t="s">
        <v>136</v>
      </c>
      <c r="C33" s="83"/>
      <c r="D33" s="71"/>
      <c r="E33" s="71"/>
      <c r="F33" s="65"/>
      <c r="G33" s="71"/>
      <c r="H33" s="69"/>
      <c r="I33" s="69"/>
      <c r="J33" s="69"/>
      <c r="K33" s="69"/>
      <c r="L33" s="69"/>
    </row>
    <row r="34" spans="1:12" ht="16.5" x14ac:dyDescent="0.3">
      <c r="A34" s="100" t="s">
        <v>135</v>
      </c>
      <c r="B34" s="97" t="s">
        <v>137</v>
      </c>
      <c r="C34" s="83"/>
      <c r="D34" s="71"/>
      <c r="E34" s="71"/>
      <c r="F34" s="65"/>
      <c r="G34" s="71"/>
      <c r="H34" s="69"/>
      <c r="I34" s="69"/>
      <c r="J34" s="69"/>
      <c r="K34" s="69"/>
      <c r="L34" s="69"/>
    </row>
    <row r="35" spans="1:12" x14ac:dyDescent="0.3">
      <c r="A35" s="100" t="s">
        <v>135</v>
      </c>
      <c r="B35" s="97" t="s">
        <v>138</v>
      </c>
      <c r="C35" s="83"/>
      <c r="D35" s="71"/>
      <c r="E35" s="71"/>
      <c r="F35" s="65"/>
      <c r="G35" s="71"/>
      <c r="H35" s="69"/>
      <c r="I35" s="69"/>
      <c r="J35" s="69"/>
      <c r="K35" s="69"/>
      <c r="L35" s="69"/>
    </row>
    <row r="36" spans="1:12" ht="16.5" x14ac:dyDescent="0.3">
      <c r="A36" s="100" t="s">
        <v>139</v>
      </c>
      <c r="B36" s="97" t="s">
        <v>140</v>
      </c>
      <c r="C36" s="83"/>
      <c r="D36" s="71"/>
      <c r="E36" s="71"/>
      <c r="F36" s="65"/>
      <c r="G36" s="71"/>
      <c r="H36" s="69"/>
      <c r="I36" s="69"/>
      <c r="J36" s="69"/>
      <c r="K36" s="69"/>
      <c r="L36" s="69"/>
    </row>
    <row r="37" spans="1:12" ht="16.5" x14ac:dyDescent="0.3">
      <c r="A37" s="100" t="s">
        <v>139</v>
      </c>
      <c r="B37" s="97" t="s">
        <v>141</v>
      </c>
      <c r="C37" s="83"/>
      <c r="D37" s="71"/>
      <c r="E37" s="71"/>
      <c r="F37" s="65"/>
      <c r="G37" s="71"/>
      <c r="H37" s="69"/>
      <c r="I37" s="69"/>
      <c r="J37" s="69"/>
      <c r="K37" s="69"/>
      <c r="L37" s="69"/>
    </row>
    <row r="38" spans="1:12" ht="16.5" x14ac:dyDescent="0.3">
      <c r="A38" s="100" t="s">
        <v>139</v>
      </c>
      <c r="B38" s="97" t="s">
        <v>108</v>
      </c>
      <c r="C38" s="83"/>
      <c r="D38" s="71"/>
      <c r="E38" s="71"/>
      <c r="F38" s="65"/>
      <c r="G38" s="71"/>
      <c r="H38" s="69"/>
      <c r="I38" s="69"/>
      <c r="J38" s="69"/>
      <c r="K38" s="69"/>
      <c r="L38" s="69"/>
    </row>
    <row r="39" spans="1:12" ht="16.5" x14ac:dyDescent="0.3">
      <c r="A39" s="100" t="s">
        <v>139</v>
      </c>
      <c r="B39" s="97" t="s">
        <v>110</v>
      </c>
      <c r="C39" s="83"/>
      <c r="D39" s="71"/>
      <c r="E39" s="71"/>
      <c r="F39" s="65"/>
      <c r="G39" s="71"/>
      <c r="H39" s="69"/>
      <c r="I39" s="69"/>
      <c r="J39" s="69"/>
      <c r="K39" s="69"/>
      <c r="L39" s="69"/>
    </row>
    <row r="40" spans="1:12" ht="16.5" x14ac:dyDescent="0.3">
      <c r="A40" s="100" t="s">
        <v>142</v>
      </c>
      <c r="B40" s="97" t="s">
        <v>143</v>
      </c>
      <c r="C40" s="83"/>
      <c r="D40" s="71"/>
      <c r="E40" s="71"/>
      <c r="F40" s="65"/>
      <c r="G40" s="71"/>
      <c r="H40" s="69"/>
      <c r="I40" s="69"/>
      <c r="J40" s="69"/>
      <c r="K40" s="69"/>
      <c r="L40" s="69"/>
    </row>
    <row r="41" spans="1:12" ht="17.25" thickBot="1" x14ac:dyDescent="0.35">
      <c r="A41" s="101" t="s">
        <v>142</v>
      </c>
      <c r="B41" s="99" t="s">
        <v>144</v>
      </c>
      <c r="C41" s="92"/>
      <c r="D41" s="71"/>
      <c r="E41" s="71"/>
      <c r="F41" s="65"/>
      <c r="G41" s="71"/>
      <c r="H41" s="69"/>
      <c r="I41" s="69"/>
      <c r="J41" s="69"/>
      <c r="K41" s="69"/>
      <c r="L41" s="69"/>
    </row>
    <row r="42" spans="1:12" ht="16.5" x14ac:dyDescent="0.3">
      <c r="A42" s="48"/>
      <c r="B42" s="24"/>
      <c r="C42" s="48"/>
      <c r="D42" s="48"/>
      <c r="E42" s="48"/>
      <c r="F42" s="24"/>
      <c r="G42" s="71"/>
      <c r="H42" s="69"/>
      <c r="I42" s="69"/>
      <c r="J42" s="69"/>
      <c r="K42" s="69"/>
      <c r="L42" s="69"/>
    </row>
    <row r="43" spans="1:12" ht="16.5" x14ac:dyDescent="0.3">
      <c r="A43" s="48"/>
      <c r="B43" s="24"/>
      <c r="C43" s="48"/>
      <c r="D43" s="48"/>
      <c r="E43" s="48"/>
      <c r="F43" s="24"/>
      <c r="G43" s="48"/>
    </row>
    <row r="44" spans="1:12" ht="16.5" x14ac:dyDescent="0.3">
      <c r="A44" s="48"/>
      <c r="B44" s="24"/>
      <c r="C44" s="48"/>
      <c r="D44" s="48"/>
      <c r="E44" s="48"/>
      <c r="F44" s="24"/>
      <c r="G44" s="48"/>
    </row>
    <row r="45" spans="1:12" x14ac:dyDescent="0.3">
      <c r="A45" s="24"/>
      <c r="B45" s="24"/>
      <c r="C45" s="24"/>
      <c r="D45" s="24"/>
      <c r="E45" s="24"/>
      <c r="F45" s="24"/>
      <c r="G45" s="24"/>
    </row>
    <row r="46" spans="1:12" x14ac:dyDescent="0.3">
      <c r="A46" s="24"/>
      <c r="B46" s="24"/>
      <c r="C46" s="24"/>
      <c r="D46" s="24"/>
      <c r="E46" s="24"/>
      <c r="F46" s="24"/>
      <c r="G46" s="24"/>
    </row>
  </sheetData>
  <pageMargins left="0.63" right="0.34" top="0.53" bottom="0.56000000000000005" header="0.31496062992125984" footer="0.31496062992125984"/>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T12"/>
  <sheetViews>
    <sheetView zoomScale="80" zoomScaleNormal="80" workbookViewId="0">
      <selection activeCell="I9" sqref="I9:K10"/>
    </sheetView>
  </sheetViews>
  <sheetFormatPr defaultRowHeight="15.6" x14ac:dyDescent="0.3"/>
  <cols>
    <col min="1" max="1" width="4.6640625" customWidth="1"/>
    <col min="2" max="2" width="29.66406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6" width="10.88671875" style="16" customWidth="1"/>
    <col min="17" max="19" width="14.44140625" style="18" hidden="1" customWidth="1"/>
    <col min="20" max="20" width="10.88671875" style="18" customWidth="1"/>
  </cols>
  <sheetData>
    <row r="1" spans="1:20" s="15" customFormat="1" ht="52.5" customHeight="1" x14ac:dyDescent="0.25">
      <c r="B1" s="89" t="str">
        <f>TRANSPOSE(Seadista!A9)</f>
        <v>XIV Mesikäpa Minikäsipallimängud 2015</v>
      </c>
      <c r="N1" s="14"/>
      <c r="O1" s="14"/>
      <c r="P1" s="14"/>
      <c r="Q1" s="14"/>
    </row>
    <row r="2" spans="1:20" s="16" customFormat="1" ht="37.5" customHeight="1" x14ac:dyDescent="0.2">
      <c r="B2" s="91" t="str">
        <f>TRANSPOSE(Seadista!A12)</f>
        <v>Kehra 18.aprill</v>
      </c>
      <c r="C2" s="17"/>
      <c r="D2" s="17"/>
      <c r="E2" s="17"/>
      <c r="F2" s="17"/>
      <c r="G2" s="17"/>
      <c r="H2" s="17"/>
      <c r="I2" s="17"/>
      <c r="J2" s="17"/>
      <c r="K2" s="17"/>
      <c r="N2" s="18"/>
      <c r="O2" s="18"/>
      <c r="P2" s="18"/>
      <c r="Q2" s="18"/>
    </row>
    <row r="3" spans="1:20" s="19" customFormat="1" ht="30" customHeight="1" x14ac:dyDescent="0.25">
      <c r="A3" s="124" t="s">
        <v>45</v>
      </c>
      <c r="B3" s="125"/>
      <c r="C3" s="125"/>
      <c r="D3" s="125"/>
      <c r="E3" s="125"/>
      <c r="F3" s="125"/>
      <c r="G3" s="125"/>
      <c r="H3" s="125"/>
      <c r="I3" s="125"/>
      <c r="J3" s="125"/>
      <c r="K3" s="125"/>
      <c r="L3" s="125"/>
      <c r="M3" s="125"/>
      <c r="N3" s="125"/>
      <c r="O3" s="125"/>
      <c r="P3" s="125"/>
      <c r="Q3" s="125"/>
      <c r="R3" s="125"/>
      <c r="S3" s="125"/>
      <c r="T3" s="126"/>
    </row>
    <row r="4" spans="1:20" s="20" customFormat="1" ht="23.25" customHeight="1" x14ac:dyDescent="0.3">
      <c r="A4" s="52"/>
      <c r="B4" s="53" t="s">
        <v>6</v>
      </c>
      <c r="C4" s="127">
        <v>1</v>
      </c>
      <c r="D4" s="128"/>
      <c r="E4" s="129"/>
      <c r="F4" s="127">
        <v>2</v>
      </c>
      <c r="G4" s="128"/>
      <c r="H4" s="129"/>
      <c r="I4" s="127">
        <v>3</v>
      </c>
      <c r="J4" s="128"/>
      <c r="K4" s="129"/>
      <c r="L4" s="127">
        <v>4</v>
      </c>
      <c r="M4" s="128"/>
      <c r="N4" s="129"/>
      <c r="O4" s="25" t="s">
        <v>7</v>
      </c>
      <c r="P4" s="25" t="s">
        <v>8</v>
      </c>
      <c r="Q4" s="55" t="s">
        <v>9</v>
      </c>
      <c r="R4" s="55" t="s">
        <v>10</v>
      </c>
      <c r="S4" s="55"/>
      <c r="T4" s="25" t="s">
        <v>11</v>
      </c>
    </row>
    <row r="5" spans="1:20" s="14" customFormat="1" ht="30" customHeight="1" x14ac:dyDescent="0.3">
      <c r="A5" s="119">
        <f>TRANSPOSE(C4)</f>
        <v>1</v>
      </c>
      <c r="B5" s="121" t="s">
        <v>29</v>
      </c>
      <c r="C5" s="102"/>
      <c r="D5" s="103"/>
      <c r="E5" s="104"/>
      <c r="F5" s="130">
        <f>IF(AND(ISNUMBER(F6),ISNUMBER(H6)),IF(F6=H6,Seadista!B6,IF(F6-H6&gt;0,Seadista!B4,Seadista!B5)),"Mängimata")</f>
        <v>0</v>
      </c>
      <c r="G5" s="131"/>
      <c r="H5" s="132"/>
      <c r="I5" s="130">
        <f>IF(AND(ISNUMBER(I6),ISNUMBER(K6)),IF(I6=K6,Seadista!B6,IF(I6-K6&gt;0,Seadista!B4,Seadista!B5)),"Mängimata")</f>
        <v>2</v>
      </c>
      <c r="J5" s="131"/>
      <c r="K5" s="132"/>
      <c r="L5" s="130">
        <f>IF(AND(ISNUMBER(L6),ISNUMBER(N6)),IF(L6=N6,Seadista!B6,IF(L6-N6&gt;0,Seadista!B4,Seadista!B5)),"Mängimata")</f>
        <v>0</v>
      </c>
      <c r="M5" s="131"/>
      <c r="N5" s="132"/>
      <c r="O5" s="108">
        <f>SUMIF(C5:L5,"&gt;=0")</f>
        <v>2</v>
      </c>
      <c r="P5" s="110">
        <f>IF(AND(ISNUMBER(F6),ISNUMBER(H6),ISNUMBER(I6),ISNUMBER(K6),ISNUMBER(L6),ISNUMBER(N6)),F6-H6+I6-K6+L6-N6,"pooleli")</f>
        <v>3</v>
      </c>
      <c r="Q5" s="42">
        <f>RANK($O5,$O$5:$O$12,-1)</f>
        <v>2</v>
      </c>
      <c r="R5" s="42">
        <f>RANK($P5,$P$5:$P$12,-1)*0.01</f>
        <v>0.02</v>
      </c>
      <c r="S5" s="42">
        <f>Q5+R5</f>
        <v>2.02</v>
      </c>
      <c r="T5" s="112">
        <f>IF(AND(ISNUMBER($S$5),ISNUMBER($S$7),ISNUMBER($S$9),ISNUMBER($S$11)),RANK($S5,$S$5:$S$12),"pooleli")</f>
        <v>3</v>
      </c>
    </row>
    <row r="6" spans="1:20" s="14" customFormat="1" ht="30" customHeight="1" x14ac:dyDescent="0.3">
      <c r="A6" s="120"/>
      <c r="B6" s="122"/>
      <c r="C6" s="105"/>
      <c r="D6" s="106"/>
      <c r="E6" s="107"/>
      <c r="F6" s="43">
        <v>7</v>
      </c>
      <c r="G6" s="44" t="s">
        <v>12</v>
      </c>
      <c r="H6" s="45">
        <v>8</v>
      </c>
      <c r="I6" s="43">
        <v>9</v>
      </c>
      <c r="J6" s="44" t="s">
        <v>12</v>
      </c>
      <c r="K6" s="45">
        <v>2</v>
      </c>
      <c r="L6" s="43">
        <v>8</v>
      </c>
      <c r="M6" s="44" t="s">
        <v>12</v>
      </c>
      <c r="N6" s="45">
        <v>11</v>
      </c>
      <c r="O6" s="109"/>
      <c r="P6" s="111"/>
      <c r="Q6" s="46"/>
      <c r="R6" s="46"/>
      <c r="S6" s="46"/>
      <c r="T6" s="113"/>
    </row>
    <row r="7" spans="1:20" s="14" customFormat="1" ht="30" customHeight="1" x14ac:dyDescent="0.3">
      <c r="A7" s="119">
        <f>TRANSPOSE(F4)</f>
        <v>2</v>
      </c>
      <c r="B7" s="121" t="s">
        <v>22</v>
      </c>
      <c r="C7" s="130">
        <f>IF(AND(ISNUMBER(C8),ISNUMBER(E8)),IF(C8=E8,Seadista!B6,IF(C8-E8&gt;0,Seadista!B4,Seadista!B5)),"Mängimata")</f>
        <v>2</v>
      </c>
      <c r="D7" s="131"/>
      <c r="E7" s="132"/>
      <c r="F7" s="102"/>
      <c r="G7" s="103"/>
      <c r="H7" s="104"/>
      <c r="I7" s="130">
        <f>IF(AND(ISNUMBER(I8),ISNUMBER(K8)),IF(I8=K8,Seadista!B6,IF(I8-K8&gt;0,Seadista!B4,Seadista!B5)),"Mängimata")</f>
        <v>2</v>
      </c>
      <c r="J7" s="131"/>
      <c r="K7" s="132"/>
      <c r="L7" s="130">
        <f>IF(AND(ISNUMBER(L8),ISNUMBER(N8)),IF(L8=N8,Seadista!B6,IF(L8-N8&gt;0,Seadista!B4,Seadista!B5)),"Mängimata")</f>
        <v>2</v>
      </c>
      <c r="M7" s="131"/>
      <c r="N7" s="132"/>
      <c r="O7" s="108">
        <f>SUMIF(C7:L7,"&gt;=0")</f>
        <v>6</v>
      </c>
      <c r="P7" s="110">
        <f>IF(AND(ISNUMBER(C8),ISNUMBER(E8),ISNUMBER(I8),ISNUMBER(K8),ISNUMBER(L8),ISNUMBER(N8)),C8-E8+I8-K8+L8-N8,"pooleli")</f>
        <v>10</v>
      </c>
      <c r="Q7" s="42">
        <f>RANK($O7,$O$5:$O$12,-1)</f>
        <v>4</v>
      </c>
      <c r="R7" s="42">
        <f>RANK($P7,$P$5:$P$12,-1)*0.01</f>
        <v>0.03</v>
      </c>
      <c r="S7" s="42">
        <f>Q7+R7</f>
        <v>4.03</v>
      </c>
      <c r="T7" s="112">
        <f>IF(AND(ISNUMBER($S$5),ISNUMBER($S$7),ISNUMBER($S$9),ISNUMBER($S$11)),RANK($S7,$S$5:$S$12),"pooleli")</f>
        <v>1</v>
      </c>
    </row>
    <row r="8" spans="1:20" s="14" customFormat="1" ht="30" customHeight="1" x14ac:dyDescent="0.3">
      <c r="A8" s="120"/>
      <c r="B8" s="122"/>
      <c r="C8" s="43">
        <f>IF(ISBLANK(H6),"",H6)</f>
        <v>8</v>
      </c>
      <c r="D8" s="47" t="s">
        <v>12</v>
      </c>
      <c r="E8" s="45">
        <f>IF(ISBLANK(F6),"",F6)</f>
        <v>7</v>
      </c>
      <c r="F8" s="105"/>
      <c r="G8" s="106"/>
      <c r="H8" s="107"/>
      <c r="I8" s="43">
        <v>9</v>
      </c>
      <c r="J8" s="44" t="s">
        <v>12</v>
      </c>
      <c r="K8" s="45">
        <v>2</v>
      </c>
      <c r="L8" s="43">
        <v>9</v>
      </c>
      <c r="M8" s="44" t="s">
        <v>12</v>
      </c>
      <c r="N8" s="45">
        <v>7</v>
      </c>
      <c r="O8" s="109"/>
      <c r="P8" s="111"/>
      <c r="Q8" s="46"/>
      <c r="R8" s="42"/>
      <c r="S8" s="42"/>
      <c r="T8" s="113"/>
    </row>
    <row r="9" spans="1:20" s="14" customFormat="1" ht="30" customHeight="1" x14ac:dyDescent="0.3">
      <c r="A9" s="119">
        <f>TRANSPOSE(I4)</f>
        <v>3</v>
      </c>
      <c r="B9" s="121" t="s">
        <v>34</v>
      </c>
      <c r="C9" s="130">
        <f>IF(AND(ISNUMBER(C10),ISNUMBER(E10)),IF(C10=E10,Seadista!B6,IF(C10-E10&gt;0,Seadista!B4,Seadista!B5)),"Mängimata")</f>
        <v>0</v>
      </c>
      <c r="D9" s="131"/>
      <c r="E9" s="132"/>
      <c r="F9" s="130">
        <f>IF(AND(ISNUMBER(F10),ISNUMBER(H10)),IF(F10=H10,Seadista!B6,IF(F10-H10&gt;0,Seadista!B4,Seadista!B5)),"Mängimata")</f>
        <v>0</v>
      </c>
      <c r="G9" s="131"/>
      <c r="H9" s="132"/>
      <c r="I9" s="102"/>
      <c r="J9" s="103"/>
      <c r="K9" s="104"/>
      <c r="L9" s="130">
        <f>IF(AND(ISNUMBER(L10),ISNUMBER(N10)),IF(L10=N10,Seadista!B6,IF(L10-N10&gt;0,Seadista!B4,Seadista!B5)),"Mängimata")</f>
        <v>0</v>
      </c>
      <c r="M9" s="131"/>
      <c r="N9" s="132"/>
      <c r="O9" s="108">
        <f>SUMIF(C9:L9,"&gt;=0")</f>
        <v>0</v>
      </c>
      <c r="P9" s="110">
        <f>IF(AND(ISNUMBER(C10),ISNUMBER(E10),ISNUMBER(F10),ISNUMBER(H10),ISNUMBER(L10),ISNUMBER(N10)),C10-E10+F10-H10+L10-N10,"pooleli")</f>
        <v>-23</v>
      </c>
      <c r="Q9" s="42">
        <f>RANK($O9,$O$5:$O$12,-1)</f>
        <v>1</v>
      </c>
      <c r="R9" s="42">
        <f>RANK($P9,$P$5:$P$12,-1)*0.01</f>
        <v>0.01</v>
      </c>
      <c r="S9" s="42">
        <f>Q9+R9</f>
        <v>1.01</v>
      </c>
      <c r="T9" s="112">
        <f>IF(AND(ISNUMBER($S$5),ISNUMBER($S$7),ISNUMBER($S$9),ISNUMBER($S$11)),RANK($S9,$S$5:$S$12),"pooleli")</f>
        <v>4</v>
      </c>
    </row>
    <row r="10" spans="1:20" s="14" customFormat="1" ht="30" customHeight="1" x14ac:dyDescent="0.3">
      <c r="A10" s="120"/>
      <c r="B10" s="122"/>
      <c r="C10" s="43">
        <f>IF(ISBLANK(K6),"",K6)</f>
        <v>2</v>
      </c>
      <c r="D10" s="44" t="s">
        <v>12</v>
      </c>
      <c r="E10" s="45">
        <f>IF(ISBLANK(I6),"",I6)</f>
        <v>9</v>
      </c>
      <c r="F10" s="43">
        <f>IF(ISBLANK(K8),"",K8)</f>
        <v>2</v>
      </c>
      <c r="G10" s="44" t="s">
        <v>12</v>
      </c>
      <c r="H10" s="45">
        <f>IF(ISBLANK(I8),"",I8)</f>
        <v>9</v>
      </c>
      <c r="I10" s="105"/>
      <c r="J10" s="106"/>
      <c r="K10" s="107"/>
      <c r="L10" s="43">
        <v>1</v>
      </c>
      <c r="M10" s="44" t="s">
        <v>12</v>
      </c>
      <c r="N10" s="45">
        <v>10</v>
      </c>
      <c r="O10" s="109"/>
      <c r="P10" s="111"/>
      <c r="Q10" s="46"/>
      <c r="R10" s="42"/>
      <c r="S10" s="42"/>
      <c r="T10" s="113"/>
    </row>
    <row r="11" spans="1:20" s="14" customFormat="1" ht="30" customHeight="1" x14ac:dyDescent="0.3">
      <c r="A11" s="119">
        <f>TRANSPOSE(L4)</f>
        <v>4</v>
      </c>
      <c r="B11" s="121" t="s">
        <v>32</v>
      </c>
      <c r="C11" s="130">
        <f>IF(AND(ISNUMBER(C12),ISNUMBER(E12)),IF(C12=E12,Seadista!B6,IF(C12-E12&gt;0,Seadista!B4,Seadista!B5)),"Mängimata")</f>
        <v>2</v>
      </c>
      <c r="D11" s="131"/>
      <c r="E11" s="132"/>
      <c r="F11" s="130">
        <f>IF(AND(ISNUMBER(F12),ISNUMBER(H12)),IF(F12=H12,Seadista!B6,IF(F12-H12&gt;0,Seadista!B4,Seadista!B5)),"Mängimata")</f>
        <v>0</v>
      </c>
      <c r="G11" s="131"/>
      <c r="H11" s="132"/>
      <c r="I11" s="130">
        <f>IF(AND(ISNUMBER(I12),ISNUMBER(K12)),IF(I12=K12,Seadista!B6,IF(I12-K12&gt;0,Seadista!B4,Seadista!B5)),"Mängimata")</f>
        <v>2</v>
      </c>
      <c r="J11" s="131"/>
      <c r="K11" s="132"/>
      <c r="L11" s="102"/>
      <c r="M11" s="103"/>
      <c r="N11" s="104"/>
      <c r="O11" s="108">
        <f>SUMIF(C11:M11,"&gt;=0")</f>
        <v>4</v>
      </c>
      <c r="P11" s="133">
        <f>IF(AND(ISNUMBER(C12),ISNUMBER(E12),ISNUMBER(F12),ISNUMBER(H12),ISNUMBER(I12),ISNUMBER(K12)),C12-E12+F12-H12+I12-K12,"pooleli")</f>
        <v>10</v>
      </c>
      <c r="Q11" s="46">
        <f>RANK($O11,$O$5:$O$12,-1)</f>
        <v>3</v>
      </c>
      <c r="R11" s="42">
        <f>RANK($P11,$P$5:$P$12,-1)*0.01</f>
        <v>0.03</v>
      </c>
      <c r="S11" s="42">
        <f>Q11+R11</f>
        <v>3.03</v>
      </c>
      <c r="T11" s="112">
        <f>IF(AND(ISNUMBER($S$5),ISNUMBER($S$7),ISNUMBER($S$9),ISNUMBER($S$11)),RANK($S11,$S$5:$S$12),"pooleli")</f>
        <v>2</v>
      </c>
    </row>
    <row r="12" spans="1:20" s="14" customFormat="1" ht="30" customHeight="1" x14ac:dyDescent="0.3">
      <c r="A12" s="120"/>
      <c r="B12" s="122"/>
      <c r="C12" s="43">
        <f>IF(ISBLANK(N6),"",N6)</f>
        <v>11</v>
      </c>
      <c r="D12" s="44" t="s">
        <v>12</v>
      </c>
      <c r="E12" s="45">
        <f>IF(ISBLANK(L6),"",L6)</f>
        <v>8</v>
      </c>
      <c r="F12" s="43">
        <f>IF(ISBLANK(N8),"",N8)</f>
        <v>7</v>
      </c>
      <c r="G12" s="44" t="s">
        <v>12</v>
      </c>
      <c r="H12" s="45">
        <f>IF(ISBLANK(L8),"",L8)</f>
        <v>9</v>
      </c>
      <c r="I12" s="43">
        <f>IF(ISBLANK(N10),"",N10)</f>
        <v>10</v>
      </c>
      <c r="J12" s="44" t="s">
        <v>12</v>
      </c>
      <c r="K12" s="45">
        <f>IF(ISBLANK(L10),"",L10)</f>
        <v>1</v>
      </c>
      <c r="L12" s="105"/>
      <c r="M12" s="106"/>
      <c r="N12" s="107"/>
      <c r="O12" s="109"/>
      <c r="P12" s="134"/>
      <c r="Q12" s="46"/>
      <c r="R12" s="42"/>
      <c r="S12" s="42"/>
      <c r="T12" s="113"/>
    </row>
  </sheetData>
  <mergeCells count="41">
    <mergeCell ref="T11:T12"/>
    <mergeCell ref="P9:P10"/>
    <mergeCell ref="T9:T10"/>
    <mergeCell ref="O11:O12"/>
    <mergeCell ref="O9:O10"/>
    <mergeCell ref="P11:P12"/>
    <mergeCell ref="O7:O8"/>
    <mergeCell ref="P7:P8"/>
    <mergeCell ref="A9:A10"/>
    <mergeCell ref="B9:B10"/>
    <mergeCell ref="C9:E9"/>
    <mergeCell ref="F9:H9"/>
    <mergeCell ref="I9:K10"/>
    <mergeCell ref="L9:N9"/>
    <mergeCell ref="A11:A12"/>
    <mergeCell ref="B11:B12"/>
    <mergeCell ref="C11:E11"/>
    <mergeCell ref="F11:H11"/>
    <mergeCell ref="I11:K11"/>
    <mergeCell ref="L11:N12"/>
    <mergeCell ref="A7:A8"/>
    <mergeCell ref="B7:B8"/>
    <mergeCell ref="C7:E7"/>
    <mergeCell ref="F7:H8"/>
    <mergeCell ref="I7:K7"/>
    <mergeCell ref="L5:N5"/>
    <mergeCell ref="O5:O6"/>
    <mergeCell ref="P5:P6"/>
    <mergeCell ref="T5:T6"/>
    <mergeCell ref="T7:T8"/>
    <mergeCell ref="L7:N7"/>
    <mergeCell ref="A5:A6"/>
    <mergeCell ref="B5:B6"/>
    <mergeCell ref="C5:E6"/>
    <mergeCell ref="F5:H5"/>
    <mergeCell ref="I5:K5"/>
    <mergeCell ref="A3:T3"/>
    <mergeCell ref="C4:E4"/>
    <mergeCell ref="F4:H4"/>
    <mergeCell ref="I4:K4"/>
    <mergeCell ref="L4:N4"/>
  </mergeCells>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T12"/>
  <sheetViews>
    <sheetView zoomScale="80" zoomScaleNormal="80" workbookViewId="0">
      <selection activeCell="L11" sqref="L11:N12"/>
    </sheetView>
  </sheetViews>
  <sheetFormatPr defaultRowHeight="15.6" x14ac:dyDescent="0.3"/>
  <cols>
    <col min="1" max="1" width="4.6640625" customWidth="1"/>
    <col min="2" max="2" width="29.66406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6" width="10.88671875" style="16" customWidth="1"/>
    <col min="17" max="19" width="14.44140625" style="18" hidden="1" customWidth="1"/>
    <col min="20" max="20" width="10.88671875" style="18" customWidth="1"/>
  </cols>
  <sheetData>
    <row r="1" spans="1:20" s="15" customFormat="1" ht="52.5" customHeight="1" x14ac:dyDescent="0.25">
      <c r="B1" s="89" t="str">
        <f>TRANSPOSE(Seadista!A9)</f>
        <v>XIV Mesikäpa Minikäsipallimängud 2015</v>
      </c>
      <c r="N1" s="14"/>
      <c r="O1" s="14"/>
      <c r="P1" s="14"/>
      <c r="Q1" s="14"/>
    </row>
    <row r="2" spans="1:20" s="16" customFormat="1" ht="37.5" customHeight="1" x14ac:dyDescent="0.2">
      <c r="B2" s="91" t="str">
        <f>TRANSPOSE(Seadista!A12)</f>
        <v>Kehra 18.aprill</v>
      </c>
      <c r="C2" s="17"/>
      <c r="D2" s="17"/>
      <c r="E2" s="17"/>
      <c r="F2" s="17"/>
      <c r="G2" s="17"/>
      <c r="H2" s="17"/>
      <c r="I2" s="17"/>
      <c r="J2" s="17"/>
      <c r="K2" s="17"/>
      <c r="N2" s="18"/>
      <c r="O2" s="18"/>
      <c r="P2" s="18"/>
      <c r="Q2" s="18"/>
    </row>
    <row r="3" spans="1:20" s="19" customFormat="1" ht="30" customHeight="1" x14ac:dyDescent="0.25">
      <c r="A3" s="124" t="s">
        <v>60</v>
      </c>
      <c r="B3" s="125"/>
      <c r="C3" s="125"/>
      <c r="D3" s="125"/>
      <c r="E3" s="125"/>
      <c r="F3" s="125"/>
      <c r="G3" s="125"/>
      <c r="H3" s="125"/>
      <c r="I3" s="125"/>
      <c r="J3" s="125"/>
      <c r="K3" s="125"/>
      <c r="L3" s="125"/>
      <c r="M3" s="125"/>
      <c r="N3" s="125"/>
      <c r="O3" s="125"/>
      <c r="P3" s="125"/>
      <c r="Q3" s="125"/>
      <c r="R3" s="125"/>
      <c r="S3" s="125"/>
      <c r="T3" s="126"/>
    </row>
    <row r="4" spans="1:20" s="20" customFormat="1" ht="23.25" customHeight="1" x14ac:dyDescent="0.3">
      <c r="A4" s="52"/>
      <c r="B4" s="53" t="s">
        <v>6</v>
      </c>
      <c r="C4" s="127">
        <v>1</v>
      </c>
      <c r="D4" s="128"/>
      <c r="E4" s="129"/>
      <c r="F4" s="127">
        <v>2</v>
      </c>
      <c r="G4" s="128"/>
      <c r="H4" s="129"/>
      <c r="I4" s="127">
        <v>3</v>
      </c>
      <c r="J4" s="128"/>
      <c r="K4" s="129"/>
      <c r="L4" s="127">
        <v>4</v>
      </c>
      <c r="M4" s="128"/>
      <c r="N4" s="129"/>
      <c r="O4" s="25" t="s">
        <v>7</v>
      </c>
      <c r="P4" s="25" t="s">
        <v>8</v>
      </c>
      <c r="Q4" s="55" t="s">
        <v>9</v>
      </c>
      <c r="R4" s="55" t="s">
        <v>10</v>
      </c>
      <c r="S4" s="55"/>
      <c r="T4" s="25" t="s">
        <v>11</v>
      </c>
    </row>
    <row r="5" spans="1:20" s="14" customFormat="1" ht="30" customHeight="1" x14ac:dyDescent="0.3">
      <c r="A5" s="119">
        <f>TRANSPOSE(C4)</f>
        <v>1</v>
      </c>
      <c r="B5" s="121" t="s">
        <v>37</v>
      </c>
      <c r="C5" s="102"/>
      <c r="D5" s="103"/>
      <c r="E5" s="104"/>
      <c r="F5" s="130">
        <f>IF(AND(ISNUMBER(F6),ISNUMBER(H6)),IF(F6=H6,Seadista!B6,IF(F6-H6&gt;0,Seadista!B4,Seadista!B5)),"Mängimata")</f>
        <v>2</v>
      </c>
      <c r="G5" s="131"/>
      <c r="H5" s="132"/>
      <c r="I5" s="130">
        <f>IF(AND(ISNUMBER(I6),ISNUMBER(K6)),IF(I6=K6,Seadista!B6,IF(I6-K6&gt;0,Seadista!B4,Seadista!B5)),"Mängimata")</f>
        <v>2</v>
      </c>
      <c r="J5" s="131"/>
      <c r="K5" s="132"/>
      <c r="L5" s="130">
        <f>IF(AND(ISNUMBER(L6),ISNUMBER(N6)),IF(L6=N6,Seadista!B6,IF(L6-N6&gt;0,Seadista!B4,Seadista!B5)),"Mängimata")</f>
        <v>2</v>
      </c>
      <c r="M5" s="131"/>
      <c r="N5" s="132"/>
      <c r="O5" s="108">
        <f>SUMIF(C5:L5,"&gt;=0")</f>
        <v>6</v>
      </c>
      <c r="P5" s="110">
        <f>IF(AND(ISNUMBER(F6),ISNUMBER(H6),ISNUMBER(I6),ISNUMBER(K6),ISNUMBER(L6),ISNUMBER(N6)),F6-H6+I6-K6+L6-N6,"pooleli")</f>
        <v>65</v>
      </c>
      <c r="Q5" s="42">
        <f>RANK($O5,$O$5:$O$12,-1)</f>
        <v>4</v>
      </c>
      <c r="R5" s="42">
        <f>RANK($P5,$P$5:$P$12,-1)*0.01</f>
        <v>0.04</v>
      </c>
      <c r="S5" s="42">
        <f>Q5+R5</f>
        <v>4.04</v>
      </c>
      <c r="T5" s="112">
        <f>IF(AND(ISNUMBER($S$5),ISNUMBER($S$7),ISNUMBER($S$9),ISNUMBER($S$11)),RANK($S5,$S$5:$S$12),"pooleli")</f>
        <v>1</v>
      </c>
    </row>
    <row r="6" spans="1:20" s="14" customFormat="1" ht="30" customHeight="1" x14ac:dyDescent="0.3">
      <c r="A6" s="120"/>
      <c r="B6" s="122"/>
      <c r="C6" s="105"/>
      <c r="D6" s="106"/>
      <c r="E6" s="107"/>
      <c r="F6" s="43">
        <v>22</v>
      </c>
      <c r="G6" s="44" t="s">
        <v>12</v>
      </c>
      <c r="H6" s="45">
        <v>0</v>
      </c>
      <c r="I6" s="43">
        <v>22</v>
      </c>
      <c r="J6" s="44" t="s">
        <v>12</v>
      </c>
      <c r="K6" s="45">
        <v>1</v>
      </c>
      <c r="L6" s="43">
        <v>22</v>
      </c>
      <c r="M6" s="44" t="s">
        <v>12</v>
      </c>
      <c r="N6" s="45">
        <v>0</v>
      </c>
      <c r="O6" s="109"/>
      <c r="P6" s="111"/>
      <c r="Q6" s="46"/>
      <c r="R6" s="46"/>
      <c r="S6" s="46"/>
      <c r="T6" s="113"/>
    </row>
    <row r="7" spans="1:20" s="14" customFormat="1" ht="30" customHeight="1" x14ac:dyDescent="0.3">
      <c r="A7" s="119">
        <f>TRANSPOSE(F4)</f>
        <v>2</v>
      </c>
      <c r="B7" s="121" t="s">
        <v>23</v>
      </c>
      <c r="C7" s="130">
        <f>IF(AND(ISNUMBER(C8),ISNUMBER(E8)),IF(C8=E8,Seadista!B6,IF(C8-E8&gt;0,Seadista!B4,Seadista!B5)),"Mängimata")</f>
        <v>0</v>
      </c>
      <c r="D7" s="131"/>
      <c r="E7" s="132"/>
      <c r="F7" s="102"/>
      <c r="G7" s="103"/>
      <c r="H7" s="104"/>
      <c r="I7" s="130">
        <f>IF(AND(ISNUMBER(I8),ISNUMBER(K8)),IF(I8=K8,Seadista!B6,IF(I8-K8&gt;0,Seadista!B4,Seadista!B5)),"Mängimata")</f>
        <v>1</v>
      </c>
      <c r="J7" s="131"/>
      <c r="K7" s="132"/>
      <c r="L7" s="130">
        <f>IF(AND(ISNUMBER(L8),ISNUMBER(N8)),IF(L8=N8,Seadista!B6,IF(L8-N8&gt;0,Seadista!B4,Seadista!B5)),"Mängimata")</f>
        <v>2</v>
      </c>
      <c r="M7" s="131"/>
      <c r="N7" s="132"/>
      <c r="O7" s="108">
        <f>SUMIF(C7:L7,"&gt;=0")</f>
        <v>3</v>
      </c>
      <c r="P7" s="110">
        <f>IF(AND(ISNUMBER(C8),ISNUMBER(E8),ISNUMBER(I8),ISNUMBER(K8),ISNUMBER(L8),ISNUMBER(N8)),C8-E8+I8-K8+L8-N8,"pooleli")</f>
        <v>-21</v>
      </c>
      <c r="Q7" s="42">
        <f>RANK($O7,$O$5:$O$12,-1)</f>
        <v>3</v>
      </c>
      <c r="R7" s="42">
        <f>RANK($P7,$P$5:$P$12,-1)*0.01</f>
        <v>0.03</v>
      </c>
      <c r="S7" s="42">
        <f>Q7+R7</f>
        <v>3.03</v>
      </c>
      <c r="T7" s="112">
        <f>IF(AND(ISNUMBER($S$5),ISNUMBER($S$7),ISNUMBER($S$9),ISNUMBER($S$11)),RANK($S7,$S$5:$S$12),"pooleli")</f>
        <v>2</v>
      </c>
    </row>
    <row r="8" spans="1:20" s="14" customFormat="1" ht="30" customHeight="1" x14ac:dyDescent="0.3">
      <c r="A8" s="120"/>
      <c r="B8" s="122"/>
      <c r="C8" s="43">
        <f>IF(ISBLANK(H6),"",H6)</f>
        <v>0</v>
      </c>
      <c r="D8" s="47" t="s">
        <v>12</v>
      </c>
      <c r="E8" s="45">
        <f>IF(ISBLANK(F6),"",F6)</f>
        <v>22</v>
      </c>
      <c r="F8" s="105"/>
      <c r="G8" s="106"/>
      <c r="H8" s="107"/>
      <c r="I8" s="43">
        <v>7</v>
      </c>
      <c r="J8" s="44" t="s">
        <v>12</v>
      </c>
      <c r="K8" s="45">
        <v>7</v>
      </c>
      <c r="L8" s="43">
        <v>6</v>
      </c>
      <c r="M8" s="44" t="s">
        <v>12</v>
      </c>
      <c r="N8" s="45">
        <v>5</v>
      </c>
      <c r="O8" s="109"/>
      <c r="P8" s="111"/>
      <c r="Q8" s="46"/>
      <c r="R8" s="42"/>
      <c r="S8" s="42"/>
      <c r="T8" s="113"/>
    </row>
    <row r="9" spans="1:20" s="14" customFormat="1" ht="30" customHeight="1" x14ac:dyDescent="0.3">
      <c r="A9" s="119">
        <f>TRANSPOSE(I4)</f>
        <v>3</v>
      </c>
      <c r="B9" s="121" t="s">
        <v>44</v>
      </c>
      <c r="C9" s="130">
        <f>IF(AND(ISNUMBER(C10),ISNUMBER(E10)),IF(C10=E10,Seadista!B6,IF(C10-E10&gt;0,Seadista!B4,Seadista!B5)),"Mängimata")</f>
        <v>0</v>
      </c>
      <c r="D9" s="131"/>
      <c r="E9" s="132"/>
      <c r="F9" s="130">
        <f>IF(AND(ISNUMBER(F10),ISNUMBER(H10)),IF(F10=H10,Seadista!B6,IF(F10-H10&gt;0,Seadista!B4,Seadista!B5)),"Mängimata")</f>
        <v>1</v>
      </c>
      <c r="G9" s="131"/>
      <c r="H9" s="132"/>
      <c r="I9" s="102"/>
      <c r="J9" s="103"/>
      <c r="K9" s="104"/>
      <c r="L9" s="130">
        <f>IF(AND(ISNUMBER(L10),ISNUMBER(N10)),IF(L10=N10,Seadista!B6,IF(L10-N10&gt;0,Seadista!B4,Seadista!B5)),"Mängimata")</f>
        <v>0</v>
      </c>
      <c r="M9" s="131"/>
      <c r="N9" s="132"/>
      <c r="O9" s="108">
        <f>SUMIF(C9:L9,"&gt;=0")</f>
        <v>1</v>
      </c>
      <c r="P9" s="110">
        <f>IF(AND(ISNUMBER(C10),ISNUMBER(E10),ISNUMBER(F10),ISNUMBER(H10),ISNUMBER(L10),ISNUMBER(N10)),C10-E10+F10-H10+L10-N10,"pooleli")</f>
        <v>-22</v>
      </c>
      <c r="Q9" s="42">
        <f>RANK($O9,$O$5:$O$12,-1)</f>
        <v>1</v>
      </c>
      <c r="R9" s="42">
        <f>RANK($P9,$P$5:$P$12,-1)*0.01</f>
        <v>0.01</v>
      </c>
      <c r="S9" s="42">
        <f>Q9+R9</f>
        <v>1.01</v>
      </c>
      <c r="T9" s="112">
        <f>IF(AND(ISNUMBER($S$5),ISNUMBER($S$7),ISNUMBER($S$9),ISNUMBER($S$11)),RANK($S9,$S$5:$S$12),"pooleli")</f>
        <v>4</v>
      </c>
    </row>
    <row r="10" spans="1:20" s="14" customFormat="1" ht="30" customHeight="1" x14ac:dyDescent="0.3">
      <c r="A10" s="120"/>
      <c r="B10" s="122"/>
      <c r="C10" s="43">
        <f>IF(ISBLANK(K6),"",K6)</f>
        <v>1</v>
      </c>
      <c r="D10" s="44" t="s">
        <v>12</v>
      </c>
      <c r="E10" s="45">
        <f>IF(ISBLANK(I6),"",I6)</f>
        <v>22</v>
      </c>
      <c r="F10" s="43">
        <f>IF(ISBLANK(K8),"",K8)</f>
        <v>7</v>
      </c>
      <c r="G10" s="44" t="s">
        <v>12</v>
      </c>
      <c r="H10" s="45">
        <f>IF(ISBLANK(I8),"",I8)</f>
        <v>7</v>
      </c>
      <c r="I10" s="105"/>
      <c r="J10" s="106"/>
      <c r="K10" s="107"/>
      <c r="L10" s="43">
        <v>3</v>
      </c>
      <c r="M10" s="44" t="s">
        <v>12</v>
      </c>
      <c r="N10" s="45">
        <v>4</v>
      </c>
      <c r="O10" s="109"/>
      <c r="P10" s="111"/>
      <c r="Q10" s="46"/>
      <c r="R10" s="42"/>
      <c r="S10" s="42"/>
      <c r="T10" s="113"/>
    </row>
    <row r="11" spans="1:20" s="14" customFormat="1" ht="30" customHeight="1" x14ac:dyDescent="0.3">
      <c r="A11" s="119">
        <f>TRANSPOSE(L4)</f>
        <v>4</v>
      </c>
      <c r="B11" s="121" t="s">
        <v>31</v>
      </c>
      <c r="C11" s="130">
        <f>IF(AND(ISNUMBER(C12),ISNUMBER(E12)),IF(C12=E12,Seadista!B6,IF(C12-E12&gt;0,Seadista!B4,Seadista!B5)),"Mängimata")</f>
        <v>0</v>
      </c>
      <c r="D11" s="131"/>
      <c r="E11" s="132"/>
      <c r="F11" s="130">
        <f>IF(AND(ISNUMBER(F12),ISNUMBER(H12)),IF(F12=H12,Seadista!B6,IF(F12-H12&gt;0,Seadista!B4,Seadista!B5)),"Mängimata")</f>
        <v>0</v>
      </c>
      <c r="G11" s="131"/>
      <c r="H11" s="132"/>
      <c r="I11" s="130">
        <f>IF(AND(ISNUMBER(I12),ISNUMBER(K12)),IF(I12=K12,Seadista!B6,IF(I12-K12&gt;0,Seadista!B4,Seadista!B5)),"Mängimata")</f>
        <v>2</v>
      </c>
      <c r="J11" s="131"/>
      <c r="K11" s="132"/>
      <c r="L11" s="102"/>
      <c r="M11" s="103"/>
      <c r="N11" s="104"/>
      <c r="O11" s="108">
        <f>SUMIF(C11:M11,"&gt;=0")</f>
        <v>2</v>
      </c>
      <c r="P11" s="133">
        <f>IF(AND(ISNUMBER(C12),ISNUMBER(E12),ISNUMBER(F12),ISNUMBER(H12),ISNUMBER(I12),ISNUMBER(K12)),C12-E12+F12-H12+I12-K12,"pooleli")</f>
        <v>-22</v>
      </c>
      <c r="Q11" s="46">
        <f>RANK($O11,$O$5:$O$12,-1)</f>
        <v>2</v>
      </c>
      <c r="R11" s="42">
        <f>RANK($P11,$P$5:$P$12,-1)*0.01</f>
        <v>0.01</v>
      </c>
      <c r="S11" s="42">
        <f>Q11+R11</f>
        <v>2.0099999999999998</v>
      </c>
      <c r="T11" s="112">
        <f>IF(AND(ISNUMBER($S$5),ISNUMBER($S$7),ISNUMBER($S$9),ISNUMBER($S$11)),RANK($S11,$S$5:$S$12),"pooleli")</f>
        <v>3</v>
      </c>
    </row>
    <row r="12" spans="1:20" s="14" customFormat="1" ht="30" customHeight="1" x14ac:dyDescent="0.3">
      <c r="A12" s="120"/>
      <c r="B12" s="122"/>
      <c r="C12" s="43">
        <f>IF(ISBLANK(N6),"",N6)</f>
        <v>0</v>
      </c>
      <c r="D12" s="44" t="s">
        <v>12</v>
      </c>
      <c r="E12" s="45">
        <f>IF(ISBLANK(L6),"",L6)</f>
        <v>22</v>
      </c>
      <c r="F12" s="43">
        <f>IF(ISBLANK(N8),"",N8)</f>
        <v>5</v>
      </c>
      <c r="G12" s="44" t="s">
        <v>12</v>
      </c>
      <c r="H12" s="45">
        <f>IF(ISBLANK(L8),"",L8)</f>
        <v>6</v>
      </c>
      <c r="I12" s="43">
        <f>IF(ISBLANK(N10),"",N10)</f>
        <v>4</v>
      </c>
      <c r="J12" s="44" t="s">
        <v>12</v>
      </c>
      <c r="K12" s="45">
        <f>IF(ISBLANK(L10),"",L10)</f>
        <v>3</v>
      </c>
      <c r="L12" s="105"/>
      <c r="M12" s="106"/>
      <c r="N12" s="107"/>
      <c r="O12" s="109"/>
      <c r="P12" s="134"/>
      <c r="Q12" s="46"/>
      <c r="R12" s="42"/>
      <c r="S12" s="42"/>
      <c r="T12" s="113"/>
    </row>
  </sheetData>
  <mergeCells count="41">
    <mergeCell ref="T5:T6"/>
    <mergeCell ref="T7:T8"/>
    <mergeCell ref="I5:K5"/>
    <mergeCell ref="L7:N7"/>
    <mergeCell ref="A3:T3"/>
    <mergeCell ref="C4:E4"/>
    <mergeCell ref="F4:H4"/>
    <mergeCell ref="I4:K4"/>
    <mergeCell ref="L4:N4"/>
    <mergeCell ref="A5:A6"/>
    <mergeCell ref="B5:B6"/>
    <mergeCell ref="C5:E6"/>
    <mergeCell ref="F5:H5"/>
    <mergeCell ref="O9:O10"/>
    <mergeCell ref="L5:N5"/>
    <mergeCell ref="O5:O6"/>
    <mergeCell ref="P5:P6"/>
    <mergeCell ref="T11:T12"/>
    <mergeCell ref="P9:P10"/>
    <mergeCell ref="T9:T10"/>
    <mergeCell ref="O11:O12"/>
    <mergeCell ref="A7:A8"/>
    <mergeCell ref="B7:B8"/>
    <mergeCell ref="C7:E7"/>
    <mergeCell ref="F7:H8"/>
    <mergeCell ref="I7:K7"/>
    <mergeCell ref="P11:P12"/>
    <mergeCell ref="O7:O8"/>
    <mergeCell ref="P7:P8"/>
    <mergeCell ref="A9:A10"/>
    <mergeCell ref="B9:B10"/>
    <mergeCell ref="L11:N12"/>
    <mergeCell ref="C9:E9"/>
    <mergeCell ref="F9:H9"/>
    <mergeCell ref="I9:K10"/>
    <mergeCell ref="L9:N9"/>
    <mergeCell ref="A11:A12"/>
    <mergeCell ref="B11:B12"/>
    <mergeCell ref="C11:E11"/>
    <mergeCell ref="F11:H11"/>
    <mergeCell ref="I11:K11"/>
  </mergeCells>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T12"/>
  <sheetViews>
    <sheetView zoomScale="80" zoomScaleNormal="80" workbookViewId="0">
      <selection activeCell="L11" sqref="L11:N12"/>
    </sheetView>
  </sheetViews>
  <sheetFormatPr defaultRowHeight="15.6" x14ac:dyDescent="0.3"/>
  <cols>
    <col min="1" max="1" width="4.6640625" customWidth="1"/>
    <col min="2" max="2" width="29.66406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6" width="10.88671875" style="16" customWidth="1"/>
    <col min="17" max="19" width="14.44140625" style="18" hidden="1" customWidth="1"/>
    <col min="20" max="20" width="10.88671875" style="18" customWidth="1"/>
  </cols>
  <sheetData>
    <row r="1" spans="1:20" s="15" customFormat="1" ht="52.5" customHeight="1" x14ac:dyDescent="0.25">
      <c r="B1" s="89" t="str">
        <f>TRANSPOSE(Seadista!A9)</f>
        <v>XIV Mesikäpa Minikäsipallimängud 2015</v>
      </c>
      <c r="N1" s="14"/>
      <c r="O1" s="14"/>
      <c r="P1" s="14"/>
      <c r="Q1" s="14"/>
    </row>
    <row r="2" spans="1:20" s="16" customFormat="1" ht="37.5" customHeight="1" x14ac:dyDescent="0.2">
      <c r="B2" s="91" t="str">
        <f>TRANSPOSE(Seadista!A12)</f>
        <v>Kehra 18.aprill</v>
      </c>
      <c r="C2" s="17"/>
      <c r="D2" s="17"/>
      <c r="E2" s="17"/>
      <c r="F2" s="17"/>
      <c r="G2" s="17"/>
      <c r="H2" s="17"/>
      <c r="I2" s="17"/>
      <c r="J2" s="17"/>
      <c r="K2" s="17"/>
      <c r="N2" s="18"/>
      <c r="O2" s="18"/>
      <c r="P2" s="18"/>
      <c r="Q2" s="18"/>
    </row>
    <row r="3" spans="1:20" s="19" customFormat="1" ht="30" customHeight="1" x14ac:dyDescent="0.25">
      <c r="A3" s="124" t="s">
        <v>61</v>
      </c>
      <c r="B3" s="125"/>
      <c r="C3" s="125"/>
      <c r="D3" s="125"/>
      <c r="E3" s="125"/>
      <c r="F3" s="125"/>
      <c r="G3" s="125"/>
      <c r="H3" s="125"/>
      <c r="I3" s="125"/>
      <c r="J3" s="125"/>
      <c r="K3" s="125"/>
      <c r="L3" s="125"/>
      <c r="M3" s="125"/>
      <c r="N3" s="125"/>
      <c r="O3" s="125"/>
      <c r="P3" s="125"/>
      <c r="Q3" s="125"/>
      <c r="R3" s="125"/>
      <c r="S3" s="125"/>
      <c r="T3" s="126"/>
    </row>
    <row r="4" spans="1:20" s="20" customFormat="1" ht="23.25" customHeight="1" x14ac:dyDescent="0.3">
      <c r="A4" s="52"/>
      <c r="B4" s="53" t="s">
        <v>6</v>
      </c>
      <c r="C4" s="127">
        <v>1</v>
      </c>
      <c r="D4" s="128"/>
      <c r="E4" s="129"/>
      <c r="F4" s="127">
        <v>2</v>
      </c>
      <c r="G4" s="128"/>
      <c r="H4" s="129"/>
      <c r="I4" s="127">
        <v>3</v>
      </c>
      <c r="J4" s="128"/>
      <c r="K4" s="129"/>
      <c r="L4" s="127">
        <v>4</v>
      </c>
      <c r="M4" s="128"/>
      <c r="N4" s="129"/>
      <c r="O4" s="25" t="s">
        <v>7</v>
      </c>
      <c r="P4" s="25" t="s">
        <v>8</v>
      </c>
      <c r="Q4" s="55" t="s">
        <v>9</v>
      </c>
      <c r="R4" s="55" t="s">
        <v>10</v>
      </c>
      <c r="S4" s="55"/>
      <c r="T4" s="25" t="s">
        <v>11</v>
      </c>
    </row>
    <row r="5" spans="1:20" s="14" customFormat="1" ht="30" customHeight="1" x14ac:dyDescent="0.3">
      <c r="A5" s="119">
        <f>TRANSPOSE(C4)</f>
        <v>1</v>
      </c>
      <c r="B5" s="121" t="s">
        <v>38</v>
      </c>
      <c r="C5" s="102"/>
      <c r="D5" s="103"/>
      <c r="E5" s="104"/>
      <c r="F5" s="130">
        <f>IF(AND(ISNUMBER(F6),ISNUMBER(H6)),IF(F6=H6,Seadista!B6,IF(F6-H6&gt;0,Seadista!B4,Seadista!B5)),"Mängimata")</f>
        <v>2</v>
      </c>
      <c r="G5" s="131"/>
      <c r="H5" s="132"/>
      <c r="I5" s="130">
        <f>IF(AND(ISNUMBER(I6),ISNUMBER(K6)),IF(I6=K6,Seadista!B6,IF(I6-K6&gt;0,Seadista!B4,Seadista!B5)),"Mängimata")</f>
        <v>0</v>
      </c>
      <c r="J5" s="131"/>
      <c r="K5" s="132"/>
      <c r="L5" s="130">
        <f>IF(AND(ISNUMBER(L6),ISNUMBER(N6)),IF(L6=N6,Seadista!B6,IF(L6-N6&gt;0,Seadista!B4,Seadista!B5)),"Mängimata")</f>
        <v>2</v>
      </c>
      <c r="M5" s="131"/>
      <c r="N5" s="132"/>
      <c r="O5" s="108">
        <f>SUMIF(C5:L5,"&gt;=0")</f>
        <v>4</v>
      </c>
      <c r="P5" s="110">
        <f>IF(AND(ISNUMBER(F6),ISNUMBER(H6),ISNUMBER(I6),ISNUMBER(K6),ISNUMBER(L6),ISNUMBER(N6)),F6-H6+I6-K6+L6-N6,"pooleli")</f>
        <v>18</v>
      </c>
      <c r="Q5" s="42">
        <f>RANK($O5,$O$5:$O$12,-1)</f>
        <v>3</v>
      </c>
      <c r="R5" s="42">
        <f>RANK($P5,$P$5:$P$12,-1)*0.01</f>
        <v>0.03</v>
      </c>
      <c r="S5" s="42">
        <f>Q5+R5</f>
        <v>3.03</v>
      </c>
      <c r="T5" s="112">
        <f>IF(AND(ISNUMBER($S$5),ISNUMBER($S$7),ISNUMBER($S$9),ISNUMBER($S$11)),RANK($S5,$S$5:$S$12),"pooleli")</f>
        <v>2</v>
      </c>
    </row>
    <row r="6" spans="1:20" s="14" customFormat="1" ht="30" customHeight="1" x14ac:dyDescent="0.3">
      <c r="A6" s="120"/>
      <c r="B6" s="122"/>
      <c r="C6" s="105"/>
      <c r="D6" s="106"/>
      <c r="E6" s="107"/>
      <c r="F6" s="43">
        <v>8</v>
      </c>
      <c r="G6" s="44" t="s">
        <v>12</v>
      </c>
      <c r="H6" s="45">
        <v>3</v>
      </c>
      <c r="I6" s="43">
        <v>7</v>
      </c>
      <c r="J6" s="44" t="s">
        <v>12</v>
      </c>
      <c r="K6" s="45">
        <v>9</v>
      </c>
      <c r="L6" s="43">
        <v>16</v>
      </c>
      <c r="M6" s="44" t="s">
        <v>12</v>
      </c>
      <c r="N6" s="45">
        <v>1</v>
      </c>
      <c r="O6" s="109"/>
      <c r="P6" s="111"/>
      <c r="Q6" s="46"/>
      <c r="R6" s="46"/>
      <c r="S6" s="46"/>
      <c r="T6" s="113"/>
    </row>
    <row r="7" spans="1:20" s="14" customFormat="1" ht="30" customHeight="1" x14ac:dyDescent="0.3">
      <c r="A7" s="119">
        <f>TRANSPOSE(F4)</f>
        <v>2</v>
      </c>
      <c r="B7" s="121" t="s">
        <v>62</v>
      </c>
      <c r="C7" s="130">
        <f>IF(AND(ISNUMBER(C8),ISNUMBER(E8)),IF(C8=E8,Seadista!B6,IF(C8-E8&gt;0,Seadista!B4,Seadista!B5)),"Mängimata")</f>
        <v>0</v>
      </c>
      <c r="D7" s="131"/>
      <c r="E7" s="132"/>
      <c r="F7" s="102"/>
      <c r="G7" s="103"/>
      <c r="H7" s="104"/>
      <c r="I7" s="130">
        <f>IF(AND(ISNUMBER(I8),ISNUMBER(K8)),IF(I8=K8,Seadista!B6,IF(I8-K8&gt;0,Seadista!B4,Seadista!B5)),"Mängimata")</f>
        <v>0</v>
      </c>
      <c r="J7" s="131"/>
      <c r="K7" s="132"/>
      <c r="L7" s="130">
        <f>IF(AND(ISNUMBER(L8),ISNUMBER(N8)),IF(L8=N8,Seadista!B6,IF(L8-N8&gt;0,Seadista!B4,Seadista!B5)),"Mängimata")</f>
        <v>2</v>
      </c>
      <c r="M7" s="131"/>
      <c r="N7" s="132"/>
      <c r="O7" s="108">
        <f>SUMIF(C7:L7,"&gt;=0")</f>
        <v>2</v>
      </c>
      <c r="P7" s="110">
        <f>IF(AND(ISNUMBER(C8),ISNUMBER(E8),ISNUMBER(I8),ISNUMBER(K8),ISNUMBER(L8),ISNUMBER(N8)),C8-E8+I8-K8+L8-N8,"pooleli")</f>
        <v>-8</v>
      </c>
      <c r="Q7" s="42">
        <f>RANK($O7,$O$5:$O$12,-1)</f>
        <v>2</v>
      </c>
      <c r="R7" s="42">
        <f>RANK($P7,$P$5:$P$12,-1)*0.01</f>
        <v>0.02</v>
      </c>
      <c r="S7" s="42">
        <f>Q7+R7</f>
        <v>2.02</v>
      </c>
      <c r="T7" s="112">
        <f>IF(AND(ISNUMBER($S$5),ISNUMBER($S$7),ISNUMBER($S$9),ISNUMBER($S$11)),RANK($S7,$S$5:$S$12),"pooleli")</f>
        <v>3</v>
      </c>
    </row>
    <row r="8" spans="1:20" s="14" customFormat="1" ht="30" customHeight="1" x14ac:dyDescent="0.3">
      <c r="A8" s="120"/>
      <c r="B8" s="122"/>
      <c r="C8" s="43">
        <f>IF(ISBLANK(H6),"",H6)</f>
        <v>3</v>
      </c>
      <c r="D8" s="47" t="s">
        <v>12</v>
      </c>
      <c r="E8" s="45">
        <f>IF(ISBLANK(F6),"",F6)</f>
        <v>8</v>
      </c>
      <c r="F8" s="105"/>
      <c r="G8" s="106"/>
      <c r="H8" s="107"/>
      <c r="I8" s="43">
        <v>5</v>
      </c>
      <c r="J8" s="44" t="s">
        <v>12</v>
      </c>
      <c r="K8" s="45">
        <v>9</v>
      </c>
      <c r="L8" s="43">
        <v>5</v>
      </c>
      <c r="M8" s="44" t="s">
        <v>12</v>
      </c>
      <c r="N8" s="45">
        <v>4</v>
      </c>
      <c r="O8" s="109"/>
      <c r="P8" s="111"/>
      <c r="Q8" s="46"/>
      <c r="R8" s="42"/>
      <c r="S8" s="42"/>
      <c r="T8" s="113"/>
    </row>
    <row r="9" spans="1:20" s="14" customFormat="1" ht="30" customHeight="1" x14ac:dyDescent="0.3">
      <c r="A9" s="119">
        <f>TRANSPOSE(I4)</f>
        <v>3</v>
      </c>
      <c r="B9" s="121" t="s">
        <v>22</v>
      </c>
      <c r="C9" s="130">
        <f>IF(AND(ISNUMBER(C10),ISNUMBER(E10)),IF(C10=E10,Seadista!B6,IF(C10-E10&gt;0,Seadista!B4,Seadista!B5)),"Mängimata")</f>
        <v>2</v>
      </c>
      <c r="D9" s="131"/>
      <c r="E9" s="132"/>
      <c r="F9" s="130">
        <f>IF(AND(ISNUMBER(F10),ISNUMBER(H10)),IF(F10=H10,Seadista!B6,IF(F10-H10&gt;0,Seadista!B4,Seadista!B5)),"Mängimata")</f>
        <v>2</v>
      </c>
      <c r="G9" s="131"/>
      <c r="H9" s="132"/>
      <c r="I9" s="102"/>
      <c r="J9" s="103"/>
      <c r="K9" s="104"/>
      <c r="L9" s="130">
        <f>IF(AND(ISNUMBER(L10),ISNUMBER(N10)),IF(L10=N10,Seadista!B6,IF(L10-N10&gt;0,Seadista!B4,Seadista!B5)),"Mängimata")</f>
        <v>2</v>
      </c>
      <c r="M9" s="131"/>
      <c r="N9" s="132"/>
      <c r="O9" s="108">
        <f>SUMIF(C9:L9,"&gt;=0")</f>
        <v>6</v>
      </c>
      <c r="P9" s="110">
        <f>IF(AND(ISNUMBER(C10),ISNUMBER(E10),ISNUMBER(F10),ISNUMBER(H10),ISNUMBER(L10),ISNUMBER(N10)),C10-E10+F10-H10+L10-N10,"pooleli")</f>
        <v>19</v>
      </c>
      <c r="Q9" s="42">
        <f>RANK($O9,$O$5:$O$12,-1)</f>
        <v>4</v>
      </c>
      <c r="R9" s="42">
        <f>RANK($P9,$P$5:$P$12,-1)*0.01</f>
        <v>0.04</v>
      </c>
      <c r="S9" s="42">
        <f>Q9+R9</f>
        <v>4.04</v>
      </c>
      <c r="T9" s="112">
        <f>IF(AND(ISNUMBER($S$5),ISNUMBER($S$7),ISNUMBER($S$9),ISNUMBER($S$11)),RANK($S9,$S$5:$S$12),"pooleli")</f>
        <v>1</v>
      </c>
    </row>
    <row r="10" spans="1:20" s="14" customFormat="1" ht="30" customHeight="1" x14ac:dyDescent="0.3">
      <c r="A10" s="120"/>
      <c r="B10" s="122"/>
      <c r="C10" s="43">
        <f>IF(ISBLANK(K6),"",K6)</f>
        <v>9</v>
      </c>
      <c r="D10" s="44" t="s">
        <v>12</v>
      </c>
      <c r="E10" s="45">
        <f>IF(ISBLANK(I6),"",I6)</f>
        <v>7</v>
      </c>
      <c r="F10" s="43">
        <f>IF(ISBLANK(K8),"",K8)</f>
        <v>9</v>
      </c>
      <c r="G10" s="44" t="s">
        <v>12</v>
      </c>
      <c r="H10" s="45">
        <f>IF(ISBLANK(I8),"",I8)</f>
        <v>5</v>
      </c>
      <c r="I10" s="105"/>
      <c r="J10" s="106"/>
      <c r="K10" s="107"/>
      <c r="L10" s="43">
        <v>15</v>
      </c>
      <c r="M10" s="44" t="s">
        <v>12</v>
      </c>
      <c r="N10" s="45">
        <v>2</v>
      </c>
      <c r="O10" s="109"/>
      <c r="P10" s="111"/>
      <c r="Q10" s="46"/>
      <c r="R10" s="42"/>
      <c r="S10" s="42"/>
      <c r="T10" s="113"/>
    </row>
    <row r="11" spans="1:20" s="14" customFormat="1" ht="30" customHeight="1" x14ac:dyDescent="0.3">
      <c r="A11" s="119">
        <f>TRANSPOSE(L4)</f>
        <v>4</v>
      </c>
      <c r="B11" s="121" t="s">
        <v>56</v>
      </c>
      <c r="C11" s="130">
        <f>IF(AND(ISNUMBER(C12),ISNUMBER(E12)),IF(C12=E12,Seadista!B6,IF(C12-E12&gt;0,Seadista!B4,Seadista!B5)),"Mängimata")</f>
        <v>0</v>
      </c>
      <c r="D11" s="131"/>
      <c r="E11" s="132"/>
      <c r="F11" s="130">
        <f>IF(AND(ISNUMBER(F12),ISNUMBER(H12)),IF(F12=H12,Seadista!B6,IF(F12-H12&gt;0,Seadista!B4,Seadista!B5)),"Mängimata")</f>
        <v>0</v>
      </c>
      <c r="G11" s="131"/>
      <c r="H11" s="132"/>
      <c r="I11" s="130">
        <f>IF(AND(ISNUMBER(I12),ISNUMBER(K12)),IF(I12=K12,Seadista!B6,IF(I12-K12&gt;0,Seadista!B4,Seadista!B5)),"Mängimata")</f>
        <v>0</v>
      </c>
      <c r="J11" s="131"/>
      <c r="K11" s="132"/>
      <c r="L11" s="102"/>
      <c r="M11" s="103"/>
      <c r="N11" s="104"/>
      <c r="O11" s="108">
        <f>SUMIF(C11:M11,"&gt;=0")</f>
        <v>0</v>
      </c>
      <c r="P11" s="133">
        <f>IF(AND(ISNUMBER(C12),ISNUMBER(E12),ISNUMBER(F12),ISNUMBER(H12),ISNUMBER(I12),ISNUMBER(K12)),C12-E12+F12-H12+I12-K12,"pooleli")</f>
        <v>-29</v>
      </c>
      <c r="Q11" s="46">
        <f>RANK($O11,$O$5:$O$12,-1)</f>
        <v>1</v>
      </c>
      <c r="R11" s="42">
        <f>RANK($P11,$P$5:$P$12,-1)*0.01</f>
        <v>0.01</v>
      </c>
      <c r="S11" s="42">
        <f>Q11+R11</f>
        <v>1.01</v>
      </c>
      <c r="T11" s="112">
        <f>IF(AND(ISNUMBER($S$5),ISNUMBER($S$7),ISNUMBER($S$9),ISNUMBER($S$11)),RANK($S11,$S$5:$S$12),"pooleli")</f>
        <v>4</v>
      </c>
    </row>
    <row r="12" spans="1:20" s="14" customFormat="1" ht="30" customHeight="1" x14ac:dyDescent="0.3">
      <c r="A12" s="120"/>
      <c r="B12" s="122"/>
      <c r="C12" s="43">
        <f>IF(ISBLANK(N6),"",N6)</f>
        <v>1</v>
      </c>
      <c r="D12" s="44" t="s">
        <v>12</v>
      </c>
      <c r="E12" s="45">
        <f>IF(ISBLANK(L6),"",L6)</f>
        <v>16</v>
      </c>
      <c r="F12" s="43">
        <f>IF(ISBLANK(N8),"",N8)</f>
        <v>4</v>
      </c>
      <c r="G12" s="44" t="s">
        <v>12</v>
      </c>
      <c r="H12" s="45">
        <f>IF(ISBLANK(L8),"",L8)</f>
        <v>5</v>
      </c>
      <c r="I12" s="43">
        <f>IF(ISBLANK(N10),"",N10)</f>
        <v>2</v>
      </c>
      <c r="J12" s="44" t="s">
        <v>12</v>
      </c>
      <c r="K12" s="45">
        <f>IF(ISBLANK(L10),"",L10)</f>
        <v>15</v>
      </c>
      <c r="L12" s="105"/>
      <c r="M12" s="106"/>
      <c r="N12" s="107"/>
      <c r="O12" s="109"/>
      <c r="P12" s="134"/>
      <c r="Q12" s="46"/>
      <c r="R12" s="42"/>
      <c r="S12" s="42"/>
      <c r="T12" s="113"/>
    </row>
  </sheetData>
  <mergeCells count="41">
    <mergeCell ref="T5:T6"/>
    <mergeCell ref="T7:T8"/>
    <mergeCell ref="I5:K5"/>
    <mergeCell ref="L7:N7"/>
    <mergeCell ref="A3:T3"/>
    <mergeCell ref="C4:E4"/>
    <mergeCell ref="F4:H4"/>
    <mergeCell ref="I4:K4"/>
    <mergeCell ref="L4:N4"/>
    <mergeCell ref="A5:A6"/>
    <mergeCell ref="B5:B6"/>
    <mergeCell ref="C5:E6"/>
    <mergeCell ref="F5:H5"/>
    <mergeCell ref="O9:O10"/>
    <mergeCell ref="L5:N5"/>
    <mergeCell ref="O5:O6"/>
    <mergeCell ref="P5:P6"/>
    <mergeCell ref="T11:T12"/>
    <mergeCell ref="P9:P10"/>
    <mergeCell ref="T9:T10"/>
    <mergeCell ref="O11:O12"/>
    <mergeCell ref="A7:A8"/>
    <mergeCell ref="B7:B8"/>
    <mergeCell ref="C7:E7"/>
    <mergeCell ref="F7:H8"/>
    <mergeCell ref="I7:K7"/>
    <mergeCell ref="P11:P12"/>
    <mergeCell ref="O7:O8"/>
    <mergeCell ref="P7:P8"/>
    <mergeCell ref="A9:A10"/>
    <mergeCell ref="B9:B10"/>
    <mergeCell ref="L11:N12"/>
    <mergeCell ref="C9:E9"/>
    <mergeCell ref="F9:H9"/>
    <mergeCell ref="I9:K10"/>
    <mergeCell ref="L9:N9"/>
    <mergeCell ref="A11:A12"/>
    <mergeCell ref="B11:B12"/>
    <mergeCell ref="C11:E11"/>
    <mergeCell ref="F11:H11"/>
    <mergeCell ref="I11:K11"/>
  </mergeCells>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T12"/>
  <sheetViews>
    <sheetView zoomScale="80" zoomScaleNormal="80" workbookViewId="0">
      <selection activeCell="L9" sqref="L9:N9"/>
    </sheetView>
  </sheetViews>
  <sheetFormatPr defaultRowHeight="15.6" x14ac:dyDescent="0.3"/>
  <cols>
    <col min="1" max="1" width="4.6640625" customWidth="1"/>
    <col min="2" max="2" width="29.66406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6" width="10.88671875" style="16" customWidth="1"/>
    <col min="17" max="19" width="14.44140625" style="18" hidden="1" customWidth="1"/>
    <col min="20" max="20" width="10.88671875" style="18" customWidth="1"/>
  </cols>
  <sheetData>
    <row r="1" spans="1:20" s="15" customFormat="1" ht="52.5" customHeight="1" x14ac:dyDescent="0.25">
      <c r="B1" s="89" t="str">
        <f>TRANSPOSE(Seadista!A9)</f>
        <v>XIV Mesikäpa Minikäsipallimängud 2015</v>
      </c>
      <c r="N1" s="14"/>
      <c r="O1" s="14"/>
      <c r="P1" s="14"/>
      <c r="Q1" s="14"/>
    </row>
    <row r="2" spans="1:20" s="16" customFormat="1" ht="37.5" customHeight="1" x14ac:dyDescent="0.2">
      <c r="B2" s="91" t="str">
        <f>TRANSPOSE(Seadista!A12)</f>
        <v>Kehra 18.aprill</v>
      </c>
      <c r="C2" s="17"/>
      <c r="D2" s="17"/>
      <c r="E2" s="17"/>
      <c r="F2" s="17"/>
      <c r="G2" s="17"/>
      <c r="H2" s="17"/>
      <c r="I2" s="17"/>
      <c r="J2" s="17"/>
      <c r="K2" s="17"/>
      <c r="N2" s="18"/>
      <c r="O2" s="18"/>
      <c r="P2" s="18"/>
      <c r="Q2" s="18"/>
    </row>
    <row r="3" spans="1:20" s="19" customFormat="1" ht="30" customHeight="1" x14ac:dyDescent="0.25">
      <c r="A3" s="124" t="s">
        <v>63</v>
      </c>
      <c r="B3" s="125"/>
      <c r="C3" s="125"/>
      <c r="D3" s="125"/>
      <c r="E3" s="125"/>
      <c r="F3" s="125"/>
      <c r="G3" s="125"/>
      <c r="H3" s="125"/>
      <c r="I3" s="125"/>
      <c r="J3" s="125"/>
      <c r="K3" s="125"/>
      <c r="L3" s="125"/>
      <c r="M3" s="125"/>
      <c r="N3" s="125"/>
      <c r="O3" s="125"/>
      <c r="P3" s="125"/>
      <c r="Q3" s="125"/>
      <c r="R3" s="125"/>
      <c r="S3" s="125"/>
      <c r="T3" s="126"/>
    </row>
    <row r="4" spans="1:20" s="20" customFormat="1" ht="23.25" customHeight="1" x14ac:dyDescent="0.3">
      <c r="A4" s="52"/>
      <c r="B4" s="53" t="s">
        <v>6</v>
      </c>
      <c r="C4" s="127">
        <v>1</v>
      </c>
      <c r="D4" s="128"/>
      <c r="E4" s="129"/>
      <c r="F4" s="127">
        <v>2</v>
      </c>
      <c r="G4" s="128"/>
      <c r="H4" s="129"/>
      <c r="I4" s="127">
        <v>3</v>
      </c>
      <c r="J4" s="128"/>
      <c r="K4" s="129"/>
      <c r="L4" s="127">
        <v>4</v>
      </c>
      <c r="M4" s="128"/>
      <c r="N4" s="129"/>
      <c r="O4" s="25" t="s">
        <v>7</v>
      </c>
      <c r="P4" s="25" t="s">
        <v>8</v>
      </c>
      <c r="Q4" s="55" t="s">
        <v>9</v>
      </c>
      <c r="R4" s="55" t="s">
        <v>10</v>
      </c>
      <c r="S4" s="55"/>
      <c r="T4" s="25" t="s">
        <v>11</v>
      </c>
    </row>
    <row r="5" spans="1:20" s="14" customFormat="1" ht="30" customHeight="1" x14ac:dyDescent="0.3">
      <c r="A5" s="119">
        <f>TRANSPOSE(C4)</f>
        <v>1</v>
      </c>
      <c r="B5" s="121" t="s">
        <v>33</v>
      </c>
      <c r="C5" s="102"/>
      <c r="D5" s="103"/>
      <c r="E5" s="104"/>
      <c r="F5" s="130">
        <f>IF(AND(ISNUMBER(F6),ISNUMBER(H6)),IF(F6=H6,Seadista!B6,IF(F6-H6&gt;0,Seadista!B4,Seadista!B5)),"Mängimata")</f>
        <v>2</v>
      </c>
      <c r="G5" s="131"/>
      <c r="H5" s="132"/>
      <c r="I5" s="130">
        <f>IF(AND(ISNUMBER(I6),ISNUMBER(K6)),IF(I6=K6,Seadista!B6,IF(I6-K6&gt;0,Seadista!B4,Seadista!B5)),"Mängimata")</f>
        <v>0</v>
      </c>
      <c r="J5" s="131"/>
      <c r="K5" s="132"/>
      <c r="L5" s="130">
        <f>IF(AND(ISNUMBER(L6),ISNUMBER(N6)),IF(L6=N6,Seadista!B6,IF(L6-N6&gt;0,Seadista!B4,Seadista!B5)),"Mängimata")</f>
        <v>2</v>
      </c>
      <c r="M5" s="131"/>
      <c r="N5" s="132"/>
      <c r="O5" s="108">
        <f>SUMIF(C5:L5,"&gt;=0")</f>
        <v>4</v>
      </c>
      <c r="P5" s="110">
        <f>IF(AND(ISNUMBER(F6),ISNUMBER(H6),ISNUMBER(I6),ISNUMBER(K6),ISNUMBER(L6),ISNUMBER(N6)),F6-H6+I6-K6+L6-N6,"pooleli")</f>
        <v>5</v>
      </c>
      <c r="Q5" s="42">
        <f>RANK($O5,$O$5:$O$12,-1)</f>
        <v>3</v>
      </c>
      <c r="R5" s="42">
        <f>RANK($P5,$P$5:$P$12,-1)*0.01</f>
        <v>0.03</v>
      </c>
      <c r="S5" s="42">
        <f>Q5+R5</f>
        <v>3.03</v>
      </c>
      <c r="T5" s="112">
        <f>IF(AND(ISNUMBER($S$5),ISNUMBER($S$7),ISNUMBER($S$9),ISNUMBER($S$11)),RANK($S5,$S$5:$S$12),"pooleli")</f>
        <v>2</v>
      </c>
    </row>
    <row r="6" spans="1:20" s="14" customFormat="1" ht="30" customHeight="1" x14ac:dyDescent="0.3">
      <c r="A6" s="120"/>
      <c r="B6" s="122"/>
      <c r="C6" s="105"/>
      <c r="D6" s="106"/>
      <c r="E6" s="107"/>
      <c r="F6" s="43">
        <v>5</v>
      </c>
      <c r="G6" s="44" t="s">
        <v>12</v>
      </c>
      <c r="H6" s="45">
        <v>2</v>
      </c>
      <c r="I6" s="43">
        <v>6</v>
      </c>
      <c r="J6" s="44" t="s">
        <v>12</v>
      </c>
      <c r="K6" s="45">
        <v>7</v>
      </c>
      <c r="L6" s="43">
        <v>6</v>
      </c>
      <c r="M6" s="44" t="s">
        <v>12</v>
      </c>
      <c r="N6" s="45">
        <v>3</v>
      </c>
      <c r="O6" s="109"/>
      <c r="P6" s="111"/>
      <c r="Q6" s="46"/>
      <c r="R6" s="46"/>
      <c r="S6" s="46"/>
      <c r="T6" s="113"/>
    </row>
    <row r="7" spans="1:20" s="14" customFormat="1" ht="30" customHeight="1" x14ac:dyDescent="0.3">
      <c r="A7" s="119">
        <f>TRANSPOSE(F4)</f>
        <v>2</v>
      </c>
      <c r="B7" s="121" t="s">
        <v>32</v>
      </c>
      <c r="C7" s="130">
        <f>IF(AND(ISNUMBER(C8),ISNUMBER(E8)),IF(C8=E8,Seadista!B6,IF(C8-E8&gt;0,Seadista!B4,Seadista!B5)),"Mängimata")</f>
        <v>0</v>
      </c>
      <c r="D7" s="131"/>
      <c r="E7" s="132"/>
      <c r="F7" s="102"/>
      <c r="G7" s="103"/>
      <c r="H7" s="104"/>
      <c r="I7" s="130">
        <f>IF(AND(ISNUMBER(I8),ISNUMBER(K8)),IF(I8=K8,Seadista!B6,IF(I8-K8&gt;0,Seadista!B4,Seadista!B5)),"Mängimata")</f>
        <v>0</v>
      </c>
      <c r="J7" s="131"/>
      <c r="K7" s="132"/>
      <c r="L7" s="130">
        <f>IF(AND(ISNUMBER(L8),ISNUMBER(N8)),IF(L8=N8,Seadista!B6,IF(L8-N8&gt;0,Seadista!B4,Seadista!B5)),"Mängimata")</f>
        <v>0</v>
      </c>
      <c r="M7" s="131"/>
      <c r="N7" s="132"/>
      <c r="O7" s="108">
        <f>SUMIF(C7:L7,"&gt;=0")</f>
        <v>0</v>
      </c>
      <c r="P7" s="110">
        <f>IF(AND(ISNUMBER(C8),ISNUMBER(E8),ISNUMBER(I8),ISNUMBER(K8),ISNUMBER(L8),ISNUMBER(N8)),C8-E8+I8-K8+L8-N8,"pooleli")</f>
        <v>-18</v>
      </c>
      <c r="Q7" s="42">
        <f>RANK($O7,$O$5:$O$12,-1)</f>
        <v>1</v>
      </c>
      <c r="R7" s="42">
        <f>RANK($P7,$P$5:$P$12,-1)*0.01</f>
        <v>0.01</v>
      </c>
      <c r="S7" s="42">
        <f>Q7+R7</f>
        <v>1.01</v>
      </c>
      <c r="T7" s="112">
        <f>IF(AND(ISNUMBER($S$5),ISNUMBER($S$7),ISNUMBER($S$9),ISNUMBER($S$11)),RANK($S7,$S$5:$S$12),"pooleli")</f>
        <v>4</v>
      </c>
    </row>
    <row r="8" spans="1:20" s="14" customFormat="1" ht="30" customHeight="1" x14ac:dyDescent="0.3">
      <c r="A8" s="120"/>
      <c r="B8" s="122"/>
      <c r="C8" s="43">
        <f>IF(ISBLANK(H6),"",H6)</f>
        <v>2</v>
      </c>
      <c r="D8" s="47" t="s">
        <v>12</v>
      </c>
      <c r="E8" s="45">
        <f>IF(ISBLANK(F6),"",F6)</f>
        <v>5</v>
      </c>
      <c r="F8" s="105"/>
      <c r="G8" s="106"/>
      <c r="H8" s="107"/>
      <c r="I8" s="43">
        <v>0</v>
      </c>
      <c r="J8" s="44" t="s">
        <v>12</v>
      </c>
      <c r="K8" s="45">
        <v>13</v>
      </c>
      <c r="L8" s="43">
        <v>4</v>
      </c>
      <c r="M8" s="44" t="s">
        <v>12</v>
      </c>
      <c r="N8" s="45">
        <v>6</v>
      </c>
      <c r="O8" s="109"/>
      <c r="P8" s="111"/>
      <c r="Q8" s="46"/>
      <c r="R8" s="42"/>
      <c r="S8" s="42"/>
      <c r="T8" s="113"/>
    </row>
    <row r="9" spans="1:20" s="14" customFormat="1" ht="30" customHeight="1" x14ac:dyDescent="0.3">
      <c r="A9" s="119">
        <f>TRANSPOSE(I4)</f>
        <v>3</v>
      </c>
      <c r="B9" s="121" t="s">
        <v>24</v>
      </c>
      <c r="C9" s="130">
        <f>IF(AND(ISNUMBER(C10),ISNUMBER(E10)),IF(C10=E10,Seadista!B6,IF(C10-E10&gt;0,Seadista!B4,Seadista!B5)),"Mängimata")</f>
        <v>2</v>
      </c>
      <c r="D9" s="131"/>
      <c r="E9" s="132"/>
      <c r="F9" s="130">
        <f>IF(AND(ISNUMBER(F10),ISNUMBER(H10)),IF(F10=H10,Seadista!B6,IF(F10-H10&gt;0,Seadista!B4,Seadista!B5)),"Mängimata")</f>
        <v>2</v>
      </c>
      <c r="G9" s="131"/>
      <c r="H9" s="132"/>
      <c r="I9" s="102"/>
      <c r="J9" s="103"/>
      <c r="K9" s="104"/>
      <c r="L9" s="130">
        <f>IF(AND(ISNUMBER(L10),ISNUMBER(N10)),IF(L10=N10,Seadista!B6,IF(L10-N10&gt;0,Seadista!B4,Seadista!B5)),"Mängimata")</f>
        <v>2</v>
      </c>
      <c r="M9" s="131"/>
      <c r="N9" s="132"/>
      <c r="O9" s="108">
        <f>SUMIF(C9:L9,"&gt;=0")</f>
        <v>6</v>
      </c>
      <c r="P9" s="110">
        <f>IF(AND(ISNUMBER(C10),ISNUMBER(E10),ISNUMBER(F10),ISNUMBER(H10),ISNUMBER(L10),ISNUMBER(N10)),C10-E10+F10-H10+L10-N10,"pooleli")</f>
        <v>23</v>
      </c>
      <c r="Q9" s="42">
        <f>RANK($O9,$O$5:$O$12,-1)</f>
        <v>4</v>
      </c>
      <c r="R9" s="42">
        <f>RANK($P9,$P$5:$P$12,-1)*0.01</f>
        <v>0.04</v>
      </c>
      <c r="S9" s="42">
        <f>Q9+R9</f>
        <v>4.04</v>
      </c>
      <c r="T9" s="112">
        <f>IF(AND(ISNUMBER($S$5),ISNUMBER($S$7),ISNUMBER($S$9),ISNUMBER($S$11)),RANK($S9,$S$5:$S$12),"pooleli")</f>
        <v>1</v>
      </c>
    </row>
    <row r="10" spans="1:20" s="14" customFormat="1" ht="30" customHeight="1" x14ac:dyDescent="0.3">
      <c r="A10" s="120"/>
      <c r="B10" s="122"/>
      <c r="C10" s="43">
        <f>IF(ISBLANK(K6),"",K6)</f>
        <v>7</v>
      </c>
      <c r="D10" s="44" t="s">
        <v>12</v>
      </c>
      <c r="E10" s="45">
        <f>IF(ISBLANK(I6),"",I6)</f>
        <v>6</v>
      </c>
      <c r="F10" s="43">
        <f>IF(ISBLANK(K8),"",K8)</f>
        <v>13</v>
      </c>
      <c r="G10" s="44" t="s">
        <v>12</v>
      </c>
      <c r="H10" s="45">
        <f>IF(ISBLANK(I8),"",I8)</f>
        <v>0</v>
      </c>
      <c r="I10" s="105"/>
      <c r="J10" s="106"/>
      <c r="K10" s="107"/>
      <c r="L10" s="43">
        <v>9</v>
      </c>
      <c r="M10" s="44" t="s">
        <v>12</v>
      </c>
      <c r="N10" s="45">
        <v>0</v>
      </c>
      <c r="O10" s="109"/>
      <c r="P10" s="111"/>
      <c r="Q10" s="46"/>
      <c r="R10" s="42"/>
      <c r="S10" s="42"/>
      <c r="T10" s="113"/>
    </row>
    <row r="11" spans="1:20" s="14" customFormat="1" ht="30" customHeight="1" x14ac:dyDescent="0.3">
      <c r="A11" s="119">
        <f>TRANSPOSE(L4)</f>
        <v>4</v>
      </c>
      <c r="B11" s="121" t="s">
        <v>25</v>
      </c>
      <c r="C11" s="130">
        <f>IF(AND(ISNUMBER(C12),ISNUMBER(E12)),IF(C12=E12,Seadista!B6,IF(C12-E12&gt;0,Seadista!B4,Seadista!B5)),"Mängimata")</f>
        <v>0</v>
      </c>
      <c r="D11" s="131"/>
      <c r="E11" s="132"/>
      <c r="F11" s="130">
        <f>IF(AND(ISNUMBER(F12),ISNUMBER(H12)),IF(F12=H12,Seadista!B6,IF(F12-H12&gt;0,Seadista!B4,Seadista!B5)),"Mängimata")</f>
        <v>2</v>
      </c>
      <c r="G11" s="131"/>
      <c r="H11" s="132"/>
      <c r="I11" s="130">
        <f>IF(AND(ISNUMBER(I12),ISNUMBER(K12)),IF(I12=K12,Seadista!B6,IF(I12-K12&gt;0,Seadista!B4,Seadista!B5)),"Mängimata")</f>
        <v>0</v>
      </c>
      <c r="J11" s="131"/>
      <c r="K11" s="132"/>
      <c r="L11" s="102"/>
      <c r="M11" s="103"/>
      <c r="N11" s="104"/>
      <c r="O11" s="108">
        <f>SUMIF(C11:M11,"&gt;=0")</f>
        <v>2</v>
      </c>
      <c r="P11" s="133">
        <f>IF(AND(ISNUMBER(C12),ISNUMBER(E12),ISNUMBER(F12),ISNUMBER(H12),ISNUMBER(I12),ISNUMBER(K12)),C12-E12+F12-H12+I12-K12,"pooleli")</f>
        <v>-10</v>
      </c>
      <c r="Q11" s="46">
        <f>RANK($O11,$O$5:$O$12,-1)</f>
        <v>2</v>
      </c>
      <c r="R11" s="42">
        <f>RANK($P11,$P$5:$P$12,-1)*0.01</f>
        <v>0.02</v>
      </c>
      <c r="S11" s="42">
        <f>Q11+R11</f>
        <v>2.02</v>
      </c>
      <c r="T11" s="112">
        <f>IF(AND(ISNUMBER($S$5),ISNUMBER($S$7),ISNUMBER($S$9),ISNUMBER($S$11)),RANK($S11,$S$5:$S$12),"pooleli")</f>
        <v>3</v>
      </c>
    </row>
    <row r="12" spans="1:20" s="14" customFormat="1" ht="30" customHeight="1" x14ac:dyDescent="0.3">
      <c r="A12" s="120"/>
      <c r="B12" s="122"/>
      <c r="C12" s="43">
        <f>IF(ISBLANK(N6),"",N6)</f>
        <v>3</v>
      </c>
      <c r="D12" s="44" t="s">
        <v>12</v>
      </c>
      <c r="E12" s="45">
        <f>IF(ISBLANK(L6),"",L6)</f>
        <v>6</v>
      </c>
      <c r="F12" s="43">
        <f>IF(ISBLANK(N8),"",N8)</f>
        <v>6</v>
      </c>
      <c r="G12" s="44" t="s">
        <v>12</v>
      </c>
      <c r="H12" s="45">
        <f>IF(ISBLANK(L8),"",L8)</f>
        <v>4</v>
      </c>
      <c r="I12" s="43">
        <f>IF(ISBLANK(N10),"",N10)</f>
        <v>0</v>
      </c>
      <c r="J12" s="44" t="s">
        <v>12</v>
      </c>
      <c r="K12" s="45">
        <f>IF(ISBLANK(L10),"",L10)</f>
        <v>9</v>
      </c>
      <c r="L12" s="105"/>
      <c r="M12" s="106"/>
      <c r="N12" s="107"/>
      <c r="O12" s="109"/>
      <c r="P12" s="134"/>
      <c r="Q12" s="46"/>
      <c r="R12" s="42"/>
      <c r="S12" s="42"/>
      <c r="T12" s="113"/>
    </row>
  </sheetData>
  <mergeCells count="41">
    <mergeCell ref="T5:T6"/>
    <mergeCell ref="T7:T8"/>
    <mergeCell ref="I5:K5"/>
    <mergeCell ref="L7:N7"/>
    <mergeCell ref="A3:T3"/>
    <mergeCell ref="C4:E4"/>
    <mergeCell ref="F4:H4"/>
    <mergeCell ref="I4:K4"/>
    <mergeCell ref="L4:N4"/>
    <mergeCell ref="A5:A6"/>
    <mergeCell ref="B5:B6"/>
    <mergeCell ref="C5:E6"/>
    <mergeCell ref="F5:H5"/>
    <mergeCell ref="O9:O10"/>
    <mergeCell ref="L5:N5"/>
    <mergeCell ref="O5:O6"/>
    <mergeCell ref="P5:P6"/>
    <mergeCell ref="T11:T12"/>
    <mergeCell ref="P9:P10"/>
    <mergeCell ref="T9:T10"/>
    <mergeCell ref="O11:O12"/>
    <mergeCell ref="A7:A8"/>
    <mergeCell ref="B7:B8"/>
    <mergeCell ref="C7:E7"/>
    <mergeCell ref="F7:H8"/>
    <mergeCell ref="I7:K7"/>
    <mergeCell ref="P11:P12"/>
    <mergeCell ref="O7:O8"/>
    <mergeCell ref="P7:P8"/>
    <mergeCell ref="A9:A10"/>
    <mergeCell ref="B9:B10"/>
    <mergeCell ref="L11:N12"/>
    <mergeCell ref="C9:E9"/>
    <mergeCell ref="F9:H9"/>
    <mergeCell ref="I9:K10"/>
    <mergeCell ref="L9:N9"/>
    <mergeCell ref="A11:A12"/>
    <mergeCell ref="B11:B12"/>
    <mergeCell ref="C11:E11"/>
    <mergeCell ref="F11:H11"/>
    <mergeCell ref="I11:K11"/>
  </mergeCells>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T12"/>
  <sheetViews>
    <sheetView zoomScale="80" zoomScaleNormal="80" workbookViewId="0">
      <selection activeCell="L11" sqref="L11:N12"/>
    </sheetView>
  </sheetViews>
  <sheetFormatPr defaultRowHeight="15.6" x14ac:dyDescent="0.3"/>
  <cols>
    <col min="1" max="1" width="4.6640625" customWidth="1"/>
    <col min="2" max="2" width="29.66406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6" width="10.88671875" style="16" customWidth="1"/>
    <col min="17" max="19" width="14.44140625" style="18" hidden="1" customWidth="1"/>
    <col min="20" max="20" width="10.88671875" style="18" customWidth="1"/>
  </cols>
  <sheetData>
    <row r="1" spans="1:20" s="15" customFormat="1" ht="52.5" customHeight="1" x14ac:dyDescent="0.25">
      <c r="B1" s="89" t="str">
        <f>TRANSPOSE(Seadista!A9)</f>
        <v>XIV Mesikäpa Minikäsipallimängud 2015</v>
      </c>
      <c r="N1" s="14"/>
      <c r="O1" s="14"/>
      <c r="P1" s="14"/>
      <c r="Q1" s="14"/>
    </row>
    <row r="2" spans="1:20" s="16" customFormat="1" ht="37.5" customHeight="1" x14ac:dyDescent="0.2">
      <c r="B2" s="91" t="str">
        <f>TRANSPOSE(Seadista!A12)</f>
        <v>Kehra 18.aprill</v>
      </c>
      <c r="C2" s="17"/>
      <c r="D2" s="17"/>
      <c r="E2" s="17"/>
      <c r="F2" s="17"/>
      <c r="G2" s="17"/>
      <c r="H2" s="17"/>
      <c r="I2" s="17"/>
      <c r="J2" s="17"/>
      <c r="K2" s="17"/>
      <c r="N2" s="18"/>
      <c r="O2" s="18"/>
      <c r="P2" s="18"/>
      <c r="Q2" s="18"/>
    </row>
    <row r="3" spans="1:20" s="19" customFormat="1" ht="30" customHeight="1" x14ac:dyDescent="0.25">
      <c r="A3" s="124" t="s">
        <v>64</v>
      </c>
      <c r="B3" s="125"/>
      <c r="C3" s="125"/>
      <c r="D3" s="125"/>
      <c r="E3" s="125"/>
      <c r="F3" s="125"/>
      <c r="G3" s="125"/>
      <c r="H3" s="125"/>
      <c r="I3" s="125"/>
      <c r="J3" s="125"/>
      <c r="K3" s="125"/>
      <c r="L3" s="125"/>
      <c r="M3" s="125"/>
      <c r="N3" s="125"/>
      <c r="O3" s="125"/>
      <c r="P3" s="125"/>
      <c r="Q3" s="125"/>
      <c r="R3" s="125"/>
      <c r="S3" s="125"/>
      <c r="T3" s="126"/>
    </row>
    <row r="4" spans="1:20" s="20" customFormat="1" ht="23.25" customHeight="1" x14ac:dyDescent="0.3">
      <c r="A4" s="52"/>
      <c r="B4" s="53" t="s">
        <v>6</v>
      </c>
      <c r="C4" s="127">
        <v>1</v>
      </c>
      <c r="D4" s="128"/>
      <c r="E4" s="129"/>
      <c r="F4" s="127">
        <v>2</v>
      </c>
      <c r="G4" s="128"/>
      <c r="H4" s="129"/>
      <c r="I4" s="127">
        <v>3</v>
      </c>
      <c r="J4" s="128"/>
      <c r="K4" s="129"/>
      <c r="L4" s="127">
        <v>4</v>
      </c>
      <c r="M4" s="128"/>
      <c r="N4" s="129"/>
      <c r="O4" s="25" t="s">
        <v>7</v>
      </c>
      <c r="P4" s="25" t="s">
        <v>8</v>
      </c>
      <c r="Q4" s="55" t="s">
        <v>9</v>
      </c>
      <c r="R4" s="55" t="s">
        <v>10</v>
      </c>
      <c r="S4" s="55"/>
      <c r="T4" s="25" t="s">
        <v>11</v>
      </c>
    </row>
    <row r="5" spans="1:20" s="14" customFormat="1" ht="30" customHeight="1" x14ac:dyDescent="0.3">
      <c r="A5" s="119">
        <f>TRANSPOSE(C4)</f>
        <v>1</v>
      </c>
      <c r="B5" s="121" t="s">
        <v>20</v>
      </c>
      <c r="C5" s="102"/>
      <c r="D5" s="103"/>
      <c r="E5" s="104"/>
      <c r="F5" s="130">
        <f>IF(AND(ISNUMBER(F6),ISNUMBER(H6)),IF(F6=H6,Seadista!B6,IF(F6-H6&gt;0,Seadista!B4,Seadista!B5)),"Mängimata")</f>
        <v>2</v>
      </c>
      <c r="G5" s="131"/>
      <c r="H5" s="132"/>
      <c r="I5" s="130">
        <f>IF(AND(ISNUMBER(I6),ISNUMBER(K6)),IF(I6=K6,Seadista!B6,IF(I6-K6&gt;0,Seadista!B4,Seadista!B5)),"Mängimata")</f>
        <v>2</v>
      </c>
      <c r="J5" s="131"/>
      <c r="K5" s="132"/>
      <c r="L5" s="130">
        <f>IF(AND(ISNUMBER(L6),ISNUMBER(N6)),IF(L6=N6,Seadista!B6,IF(L6-N6&gt;0,Seadista!B4,Seadista!B5)),"Mängimata")</f>
        <v>2</v>
      </c>
      <c r="M5" s="131"/>
      <c r="N5" s="132"/>
      <c r="O5" s="108">
        <f>SUMIF(C5:L5,"&gt;=0")</f>
        <v>6</v>
      </c>
      <c r="P5" s="110">
        <f>IF(AND(ISNUMBER(F6),ISNUMBER(H6),ISNUMBER(I6),ISNUMBER(K6),ISNUMBER(L6),ISNUMBER(N6)),F6-H6+I6-K6+L6-N6,"pooleli")</f>
        <v>32</v>
      </c>
      <c r="Q5" s="42">
        <f>RANK($O5,$O$5:$O$12,-1)</f>
        <v>4</v>
      </c>
      <c r="R5" s="42">
        <f>RANK($P5,$P$5:$P$12,-1)*0.01</f>
        <v>0.04</v>
      </c>
      <c r="S5" s="42">
        <f>Q5+R5</f>
        <v>4.04</v>
      </c>
      <c r="T5" s="112">
        <f>IF(AND(ISNUMBER($S$5),ISNUMBER($S$7),ISNUMBER($S$9),ISNUMBER($S$11)),RANK($S5,$S$5:$S$12),"pooleli")</f>
        <v>1</v>
      </c>
    </row>
    <row r="6" spans="1:20" s="14" customFormat="1" ht="30" customHeight="1" x14ac:dyDescent="0.3">
      <c r="A6" s="120"/>
      <c r="B6" s="122"/>
      <c r="C6" s="105"/>
      <c r="D6" s="106"/>
      <c r="E6" s="107"/>
      <c r="F6" s="43">
        <v>7</v>
      </c>
      <c r="G6" s="44" t="s">
        <v>12</v>
      </c>
      <c r="H6" s="45">
        <v>3</v>
      </c>
      <c r="I6" s="43">
        <v>15</v>
      </c>
      <c r="J6" s="44" t="s">
        <v>12</v>
      </c>
      <c r="K6" s="45">
        <v>0</v>
      </c>
      <c r="L6" s="43">
        <v>13</v>
      </c>
      <c r="M6" s="44" t="s">
        <v>12</v>
      </c>
      <c r="N6" s="45">
        <v>0</v>
      </c>
      <c r="O6" s="109"/>
      <c r="P6" s="111"/>
      <c r="Q6" s="46"/>
      <c r="R6" s="46"/>
      <c r="S6" s="46"/>
      <c r="T6" s="113"/>
    </row>
    <row r="7" spans="1:20" s="14" customFormat="1" ht="30" customHeight="1" x14ac:dyDescent="0.3">
      <c r="A7" s="119">
        <f>TRANSPOSE(F4)</f>
        <v>2</v>
      </c>
      <c r="B7" s="121" t="s">
        <v>21</v>
      </c>
      <c r="C7" s="130">
        <f>IF(AND(ISNUMBER(C8),ISNUMBER(E8)),IF(C8=E8,Seadista!B6,IF(C8-E8&gt;0,Seadista!B4,Seadista!B5)),"Mängimata")</f>
        <v>0</v>
      </c>
      <c r="D7" s="131"/>
      <c r="E7" s="132"/>
      <c r="F7" s="102"/>
      <c r="G7" s="103"/>
      <c r="H7" s="104"/>
      <c r="I7" s="130">
        <f>IF(AND(ISNUMBER(I8),ISNUMBER(K8)),IF(I8=K8,Seadista!B6,IF(I8-K8&gt;0,Seadista!B4,Seadista!B5)),"Mängimata")</f>
        <v>2</v>
      </c>
      <c r="J7" s="131"/>
      <c r="K7" s="132"/>
      <c r="L7" s="130">
        <f>IF(AND(ISNUMBER(L8),ISNUMBER(N8)),IF(L8=N8,Seadista!B6,IF(L8-N8&gt;0,Seadista!B4,Seadista!B5)),"Mängimata")</f>
        <v>0</v>
      </c>
      <c r="M7" s="131"/>
      <c r="N7" s="132"/>
      <c r="O7" s="108">
        <f>SUMIF(C7:L7,"&gt;=0")</f>
        <v>2</v>
      </c>
      <c r="P7" s="110">
        <f>IF(AND(ISNUMBER(C8),ISNUMBER(E8),ISNUMBER(I8),ISNUMBER(K8),ISNUMBER(L8),ISNUMBER(N8)),C8-E8+I8-K8+L8-N8,"pooleli")</f>
        <v>13</v>
      </c>
      <c r="Q7" s="42">
        <f>RANK($O7,$O$5:$O$12,-1)</f>
        <v>2</v>
      </c>
      <c r="R7" s="42">
        <f>RANK($P7,$P$5:$P$12,-1)*0.01</f>
        <v>0.03</v>
      </c>
      <c r="S7" s="42">
        <f>Q7+R7</f>
        <v>2.0299999999999998</v>
      </c>
      <c r="T7" s="112">
        <f>IF(AND(ISNUMBER($S$5),ISNUMBER($S$7),ISNUMBER($S$9),ISNUMBER($S$11)),RANK($S7,$S$5:$S$12),"pooleli")</f>
        <v>3</v>
      </c>
    </row>
    <row r="8" spans="1:20" s="14" customFormat="1" ht="30" customHeight="1" x14ac:dyDescent="0.3">
      <c r="A8" s="120"/>
      <c r="B8" s="122"/>
      <c r="C8" s="43">
        <f>IF(ISBLANK(H6),"",H6)</f>
        <v>3</v>
      </c>
      <c r="D8" s="47" t="s">
        <v>12</v>
      </c>
      <c r="E8" s="45">
        <f>IF(ISBLANK(F6),"",F6)</f>
        <v>7</v>
      </c>
      <c r="F8" s="105"/>
      <c r="G8" s="106"/>
      <c r="H8" s="107"/>
      <c r="I8" s="43">
        <v>18</v>
      </c>
      <c r="J8" s="44" t="s">
        <v>12</v>
      </c>
      <c r="K8" s="45">
        <v>0</v>
      </c>
      <c r="L8" s="43">
        <v>6</v>
      </c>
      <c r="M8" s="44" t="s">
        <v>12</v>
      </c>
      <c r="N8" s="45">
        <v>7</v>
      </c>
      <c r="O8" s="109"/>
      <c r="P8" s="111"/>
      <c r="Q8" s="46"/>
      <c r="R8" s="42"/>
      <c r="S8" s="42"/>
      <c r="T8" s="113"/>
    </row>
    <row r="9" spans="1:20" s="14" customFormat="1" ht="30" customHeight="1" x14ac:dyDescent="0.3">
      <c r="A9" s="119">
        <f>TRANSPOSE(I4)</f>
        <v>3</v>
      </c>
      <c r="B9" s="121" t="s">
        <v>65</v>
      </c>
      <c r="C9" s="130">
        <f>IF(AND(ISNUMBER(C10),ISNUMBER(E10)),IF(C10=E10,Seadista!B6,IF(C10-E10&gt;0,Seadista!B4,Seadista!B5)),"Mängimata")</f>
        <v>0</v>
      </c>
      <c r="D9" s="131"/>
      <c r="E9" s="132"/>
      <c r="F9" s="130">
        <f>IF(AND(ISNUMBER(F10),ISNUMBER(H10)),IF(F10=H10,Seadista!B6,IF(F10-H10&gt;0,Seadista!B4,Seadista!B5)),"Mängimata")</f>
        <v>0</v>
      </c>
      <c r="G9" s="131"/>
      <c r="H9" s="132"/>
      <c r="I9" s="102"/>
      <c r="J9" s="103"/>
      <c r="K9" s="104"/>
      <c r="L9" s="130">
        <f>IF(AND(ISNUMBER(L10),ISNUMBER(N10)),IF(L10=N10,Seadista!B6,IF(L10-N10&gt;0,Seadista!B4,Seadista!B5)),"Mängimata")</f>
        <v>0</v>
      </c>
      <c r="M9" s="131"/>
      <c r="N9" s="132"/>
      <c r="O9" s="108">
        <f>SUMIF(C9:L9,"&gt;=0")</f>
        <v>0</v>
      </c>
      <c r="P9" s="110">
        <f>IF(AND(ISNUMBER(C10),ISNUMBER(E10),ISNUMBER(F10),ISNUMBER(H10),ISNUMBER(L10),ISNUMBER(N10)),C10-E10+F10-H10+L10-N10,"pooleli")</f>
        <v>-40</v>
      </c>
      <c r="Q9" s="42">
        <f>RANK($O9,$O$5:$O$12,-1)</f>
        <v>1</v>
      </c>
      <c r="R9" s="42">
        <f>RANK($P9,$P$5:$P$12,-1)*0.01</f>
        <v>0.01</v>
      </c>
      <c r="S9" s="42">
        <f>Q9+R9</f>
        <v>1.01</v>
      </c>
      <c r="T9" s="112">
        <f>IF(AND(ISNUMBER($S$5),ISNUMBER($S$7),ISNUMBER($S$9),ISNUMBER($S$11)),RANK($S9,$S$5:$S$12),"pooleli")</f>
        <v>4</v>
      </c>
    </row>
    <row r="10" spans="1:20" s="14" customFormat="1" ht="30" customHeight="1" x14ac:dyDescent="0.3">
      <c r="A10" s="120"/>
      <c r="B10" s="122"/>
      <c r="C10" s="43">
        <f>IF(ISBLANK(K6),"",K6)</f>
        <v>0</v>
      </c>
      <c r="D10" s="44" t="s">
        <v>12</v>
      </c>
      <c r="E10" s="45">
        <f>IF(ISBLANK(I6),"",I6)</f>
        <v>15</v>
      </c>
      <c r="F10" s="43">
        <f>IF(ISBLANK(K8),"",K8)</f>
        <v>0</v>
      </c>
      <c r="G10" s="44" t="s">
        <v>12</v>
      </c>
      <c r="H10" s="45">
        <f>IF(ISBLANK(I8),"",I8)</f>
        <v>18</v>
      </c>
      <c r="I10" s="105"/>
      <c r="J10" s="106"/>
      <c r="K10" s="107"/>
      <c r="L10" s="43">
        <v>2</v>
      </c>
      <c r="M10" s="44" t="s">
        <v>12</v>
      </c>
      <c r="N10" s="45">
        <v>9</v>
      </c>
      <c r="O10" s="109"/>
      <c r="P10" s="111"/>
      <c r="Q10" s="46"/>
      <c r="R10" s="42"/>
      <c r="S10" s="42"/>
      <c r="T10" s="113"/>
    </row>
    <row r="11" spans="1:20" s="14" customFormat="1" ht="30" customHeight="1" x14ac:dyDescent="0.3">
      <c r="A11" s="119">
        <f>TRANSPOSE(L4)</f>
        <v>4</v>
      </c>
      <c r="B11" s="121" t="s">
        <v>34</v>
      </c>
      <c r="C11" s="130">
        <f>IF(AND(ISNUMBER(C12),ISNUMBER(E12)),IF(C12=E12,Seadista!B6,IF(C12-E12&gt;0,Seadista!B4,Seadista!B5)),"Mängimata")</f>
        <v>0</v>
      </c>
      <c r="D11" s="131"/>
      <c r="E11" s="132"/>
      <c r="F11" s="130">
        <f>IF(AND(ISNUMBER(F12),ISNUMBER(H12)),IF(F12=H12,Seadista!B6,IF(F12-H12&gt;0,Seadista!B4,Seadista!B5)),"Mängimata")</f>
        <v>2</v>
      </c>
      <c r="G11" s="131"/>
      <c r="H11" s="132"/>
      <c r="I11" s="130">
        <f>IF(AND(ISNUMBER(I12),ISNUMBER(K12)),IF(I12=K12,Seadista!B6,IF(I12-K12&gt;0,Seadista!B4,Seadista!B5)),"Mängimata")</f>
        <v>2</v>
      </c>
      <c r="J11" s="131"/>
      <c r="K11" s="132"/>
      <c r="L11" s="102"/>
      <c r="M11" s="103"/>
      <c r="N11" s="104"/>
      <c r="O11" s="108">
        <f>SUMIF(C11:M11,"&gt;=0")</f>
        <v>4</v>
      </c>
      <c r="P11" s="133">
        <f>IF(AND(ISNUMBER(C12),ISNUMBER(E12),ISNUMBER(F12),ISNUMBER(H12),ISNUMBER(I12),ISNUMBER(K12)),C12-E12+F12-H12+I12-K12,"pooleli")</f>
        <v>-5</v>
      </c>
      <c r="Q11" s="46">
        <f>RANK($O11,$O$5:$O$12,-1)</f>
        <v>3</v>
      </c>
      <c r="R11" s="42">
        <f>RANK($P11,$P$5:$P$12,-1)*0.01</f>
        <v>0.02</v>
      </c>
      <c r="S11" s="42">
        <f>Q11+R11</f>
        <v>3.02</v>
      </c>
      <c r="T11" s="112">
        <f>IF(AND(ISNUMBER($S$5),ISNUMBER($S$7),ISNUMBER($S$9),ISNUMBER($S$11)),RANK($S11,$S$5:$S$12),"pooleli")</f>
        <v>2</v>
      </c>
    </row>
    <row r="12" spans="1:20" s="14" customFormat="1" ht="30" customHeight="1" x14ac:dyDescent="0.3">
      <c r="A12" s="120"/>
      <c r="B12" s="122"/>
      <c r="C12" s="43">
        <f>IF(ISBLANK(N6),"",N6)</f>
        <v>0</v>
      </c>
      <c r="D12" s="44" t="s">
        <v>12</v>
      </c>
      <c r="E12" s="45">
        <f>IF(ISBLANK(L6),"",L6)</f>
        <v>13</v>
      </c>
      <c r="F12" s="43">
        <f>IF(ISBLANK(N8),"",N8)</f>
        <v>7</v>
      </c>
      <c r="G12" s="44" t="s">
        <v>12</v>
      </c>
      <c r="H12" s="45">
        <f>IF(ISBLANK(L8),"",L8)</f>
        <v>6</v>
      </c>
      <c r="I12" s="43">
        <f>IF(ISBLANK(N10),"",N10)</f>
        <v>9</v>
      </c>
      <c r="J12" s="44" t="s">
        <v>12</v>
      </c>
      <c r="K12" s="45">
        <f>IF(ISBLANK(L10),"",L10)</f>
        <v>2</v>
      </c>
      <c r="L12" s="105"/>
      <c r="M12" s="106"/>
      <c r="N12" s="107"/>
      <c r="O12" s="109"/>
      <c r="P12" s="134"/>
      <c r="Q12" s="46"/>
      <c r="R12" s="42"/>
      <c r="S12" s="42"/>
      <c r="T12" s="113"/>
    </row>
  </sheetData>
  <mergeCells count="41">
    <mergeCell ref="T5:T6"/>
    <mergeCell ref="T7:T8"/>
    <mergeCell ref="I5:K5"/>
    <mergeCell ref="L7:N7"/>
    <mergeCell ref="A3:T3"/>
    <mergeCell ref="C4:E4"/>
    <mergeCell ref="F4:H4"/>
    <mergeCell ref="I4:K4"/>
    <mergeCell ref="L4:N4"/>
    <mergeCell ref="A5:A6"/>
    <mergeCell ref="B5:B6"/>
    <mergeCell ref="C5:E6"/>
    <mergeCell ref="F5:H5"/>
    <mergeCell ref="O9:O10"/>
    <mergeCell ref="L5:N5"/>
    <mergeCell ref="O5:O6"/>
    <mergeCell ref="P5:P6"/>
    <mergeCell ref="T11:T12"/>
    <mergeCell ref="P9:P10"/>
    <mergeCell ref="T9:T10"/>
    <mergeCell ref="O11:O12"/>
    <mergeCell ref="A7:A8"/>
    <mergeCell ref="B7:B8"/>
    <mergeCell ref="C7:E7"/>
    <mergeCell ref="F7:H8"/>
    <mergeCell ref="I7:K7"/>
    <mergeCell ref="P11:P12"/>
    <mergeCell ref="O7:O8"/>
    <mergeCell ref="P7:P8"/>
    <mergeCell ref="A9:A10"/>
    <mergeCell ref="B9:B10"/>
    <mergeCell ref="L11:N12"/>
    <mergeCell ref="C9:E9"/>
    <mergeCell ref="F9:H9"/>
    <mergeCell ref="I9:K10"/>
    <mergeCell ref="L9:N9"/>
    <mergeCell ref="A11:A12"/>
    <mergeCell ref="B11:B12"/>
    <mergeCell ref="C11:E11"/>
    <mergeCell ref="F11:H11"/>
    <mergeCell ref="I11:K11"/>
  </mergeCells>
  <pageMargins left="0.70866141732283472" right="0.70866141732283472" top="0.74803149606299213" bottom="0.74803149606299213"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14"/>
  <sheetViews>
    <sheetView zoomScale="70" zoomScaleNormal="70" workbookViewId="0">
      <selection activeCell="O13" sqref="O13:Q14"/>
    </sheetView>
  </sheetViews>
  <sheetFormatPr defaultRowHeight="15.6" x14ac:dyDescent="0.3"/>
  <cols>
    <col min="1" max="1" width="4.6640625" style="21" customWidth="1"/>
    <col min="2" max="2" width="29.66406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5" width="4.6640625" style="22" customWidth="1"/>
    <col min="16" max="16" width="2" style="22" customWidth="1"/>
    <col min="17" max="17" width="4.6640625" style="22" customWidth="1"/>
    <col min="18" max="19" width="10.6640625" style="16" customWidth="1"/>
    <col min="20" max="22" width="14.44140625" style="18" hidden="1" customWidth="1"/>
    <col min="23" max="23" width="10.88671875" style="18" customWidth="1"/>
  </cols>
  <sheetData>
    <row r="1" spans="1:23" s="15" customFormat="1" ht="52.5" customHeight="1" x14ac:dyDescent="0.25">
      <c r="B1" s="89" t="str">
        <f>TRANSPOSE(Seadista!A9)</f>
        <v>XIV Mesikäpa Minikäsipallimängud 2015</v>
      </c>
      <c r="N1" s="14"/>
      <c r="O1" s="14"/>
      <c r="P1" s="14"/>
      <c r="Q1" s="14"/>
    </row>
    <row r="2" spans="1:23" s="16" customFormat="1" ht="37.5" customHeight="1" x14ac:dyDescent="0.2">
      <c r="B2" s="91" t="str">
        <f>TRANSPOSE(Seadista!A12)</f>
        <v>Kehra 18.aprill</v>
      </c>
      <c r="C2" s="17"/>
      <c r="D2" s="17"/>
      <c r="E2" s="17"/>
      <c r="F2" s="17"/>
      <c r="G2" s="17"/>
      <c r="H2" s="17"/>
      <c r="I2" s="17"/>
      <c r="J2" s="17"/>
      <c r="K2" s="17"/>
      <c r="N2" s="18"/>
      <c r="O2" s="18"/>
      <c r="P2" s="18"/>
      <c r="Q2" s="18"/>
    </row>
    <row r="3" spans="1:23" s="19" customFormat="1" ht="30" customHeight="1" x14ac:dyDescent="0.25">
      <c r="A3" s="124" t="s">
        <v>66</v>
      </c>
      <c r="B3" s="125"/>
      <c r="C3" s="125"/>
      <c r="D3" s="125"/>
      <c r="E3" s="125"/>
      <c r="F3" s="125"/>
      <c r="G3" s="125"/>
      <c r="H3" s="125"/>
      <c r="I3" s="125"/>
      <c r="J3" s="125"/>
      <c r="K3" s="125"/>
      <c r="L3" s="125"/>
      <c r="M3" s="125"/>
      <c r="N3" s="125"/>
      <c r="O3" s="125"/>
      <c r="P3" s="125"/>
      <c r="Q3" s="125"/>
      <c r="R3" s="125"/>
      <c r="S3" s="125"/>
      <c r="T3" s="125"/>
      <c r="U3" s="125"/>
      <c r="V3" s="125"/>
      <c r="W3" s="126"/>
    </row>
    <row r="4" spans="1:23" s="20" customFormat="1" ht="20.25" customHeight="1" x14ac:dyDescent="0.3">
      <c r="A4" s="52"/>
      <c r="B4" s="53" t="s">
        <v>6</v>
      </c>
      <c r="C4" s="127">
        <v>1</v>
      </c>
      <c r="D4" s="128"/>
      <c r="E4" s="129"/>
      <c r="F4" s="127">
        <v>2</v>
      </c>
      <c r="G4" s="128"/>
      <c r="H4" s="129"/>
      <c r="I4" s="127">
        <v>3</v>
      </c>
      <c r="J4" s="128"/>
      <c r="K4" s="129"/>
      <c r="L4" s="127">
        <v>4</v>
      </c>
      <c r="M4" s="128"/>
      <c r="N4" s="129"/>
      <c r="O4" s="127">
        <v>5</v>
      </c>
      <c r="P4" s="128"/>
      <c r="Q4" s="129"/>
      <c r="R4" s="25" t="s">
        <v>7</v>
      </c>
      <c r="S4" s="25" t="s">
        <v>8</v>
      </c>
      <c r="T4" s="54" t="s">
        <v>9</v>
      </c>
      <c r="U4" s="54" t="s">
        <v>10</v>
      </c>
      <c r="V4" s="54"/>
      <c r="W4" s="25" t="s">
        <v>11</v>
      </c>
    </row>
    <row r="5" spans="1:23" s="14" customFormat="1" ht="30" customHeight="1" x14ac:dyDescent="0.3">
      <c r="A5" s="119">
        <f>TRANSPOSE(C4)</f>
        <v>1</v>
      </c>
      <c r="B5" s="121" t="s">
        <v>69</v>
      </c>
      <c r="C5" s="102"/>
      <c r="D5" s="103"/>
      <c r="E5" s="104"/>
      <c r="F5" s="114">
        <f>IF(AND(ISNUMBER(F6),ISNUMBER(H6)),IF(F6=H6,Seadista!B6,IF(F6-H6&gt;0,Seadista!B4,Seadista!B5)),"Mängimata")</f>
        <v>2</v>
      </c>
      <c r="G5" s="115"/>
      <c r="H5" s="116"/>
      <c r="I5" s="114">
        <f>IF(AND(ISNUMBER(I6),ISNUMBER(K6)),IF(I6=K6,Seadista!B6,IF(I6-K6&gt;0,Seadista!B4,Seadista!B5)),"Mängimata")</f>
        <v>2</v>
      </c>
      <c r="J5" s="115"/>
      <c r="K5" s="116"/>
      <c r="L5" s="114">
        <f>IF(AND(ISNUMBER(L6),ISNUMBER(N6)),IF(L6=N6,Seadista!$B$6,IF(L6-N6&gt;0,Seadista!$B$4,Seadista!$B$5)),"Mängimata")</f>
        <v>2</v>
      </c>
      <c r="M5" s="115"/>
      <c r="N5" s="116"/>
      <c r="O5" s="114">
        <f>IF(AND(ISNUMBER(O6),ISNUMBER(Q6)),IF(O6=Q6,Seadista!$B$6,IF(O6-Q6&gt;0,Seadista!$B$4,Seadista!$B$5)),"Mängimata")</f>
        <v>2</v>
      </c>
      <c r="P5" s="115"/>
      <c r="Q5" s="116"/>
      <c r="R5" s="108">
        <f>SUMIF($C5:$O5,"&gt;=0")</f>
        <v>8</v>
      </c>
      <c r="S5" s="110">
        <f>IF(AND(ISNUMBER(F6),ISNUMBER(H6),ISNUMBER(I6),ISNUMBER(K6),ISNUMBER(L6),ISNUMBER(N6),ISNUMBER(O6),ISNUMBER(Q6)),F6-H6+I6-K6+L6-N6+O6-Q6,"pooleli")</f>
        <v>51</v>
      </c>
      <c r="T5" s="26">
        <f>RANK($R5,$R$5:$R$14,-1)</f>
        <v>5</v>
      </c>
      <c r="U5" s="27">
        <f>RANK($S5,$S$5:$S$14,-1)*0.01</f>
        <v>0.05</v>
      </c>
      <c r="V5" s="28">
        <f>T5+U5</f>
        <v>5.05</v>
      </c>
      <c r="W5" s="112">
        <f>IF(AND(ISNUMBER($V$5),ISNUMBER($V$7),ISNUMBER($V$9),ISNUMBER($V$11),ISNUMBER($V$13)),RANK($V5,$V$5:$V$14),"pooleli")</f>
        <v>1</v>
      </c>
    </row>
    <row r="6" spans="1:23" s="14" customFormat="1" ht="30" customHeight="1" x14ac:dyDescent="0.3">
      <c r="A6" s="120"/>
      <c r="B6" s="122"/>
      <c r="C6" s="105"/>
      <c r="D6" s="106"/>
      <c r="E6" s="107"/>
      <c r="F6" s="29">
        <v>9</v>
      </c>
      <c r="G6" s="30" t="s">
        <v>12</v>
      </c>
      <c r="H6" s="31">
        <v>1</v>
      </c>
      <c r="I6" s="29">
        <v>12</v>
      </c>
      <c r="J6" s="30" t="s">
        <v>12</v>
      </c>
      <c r="K6" s="31">
        <v>1</v>
      </c>
      <c r="L6" s="29">
        <v>15</v>
      </c>
      <c r="M6" s="30" t="s">
        <v>12</v>
      </c>
      <c r="N6" s="31">
        <v>0</v>
      </c>
      <c r="O6" s="29">
        <v>17</v>
      </c>
      <c r="P6" s="30" t="s">
        <v>12</v>
      </c>
      <c r="Q6" s="31">
        <v>0</v>
      </c>
      <c r="R6" s="123"/>
      <c r="S6" s="117"/>
      <c r="T6" s="32"/>
      <c r="U6" s="33"/>
      <c r="V6" s="34"/>
      <c r="W6" s="118"/>
    </row>
    <row r="7" spans="1:23" s="14" customFormat="1" ht="30" customHeight="1" x14ac:dyDescent="0.3">
      <c r="A7" s="119">
        <f>TRANSPOSE(F4)</f>
        <v>2</v>
      </c>
      <c r="B7" s="121" t="s">
        <v>23</v>
      </c>
      <c r="C7" s="114">
        <f>IF(AND(ISNUMBER(C8),ISNUMBER(E8)),IF(C8=E8,Seadista!B6,IF(C8-E8&gt;0,Seadista!B4,Seadista!B5)),"Mängimata")</f>
        <v>0</v>
      </c>
      <c r="D7" s="115"/>
      <c r="E7" s="116"/>
      <c r="F7" s="102"/>
      <c r="G7" s="103"/>
      <c r="H7" s="104"/>
      <c r="I7" s="114">
        <f>IF(AND(ISNUMBER(I8),ISNUMBER(K8)),IF(I8=K8,Seadista!B6,IF(I8-K8&gt;0,Seadista!B4,Seadista!B5)),"Mängimata")</f>
        <v>1</v>
      </c>
      <c r="J7" s="115"/>
      <c r="K7" s="116"/>
      <c r="L7" s="114">
        <f>IF(AND(ISNUMBER(L8),ISNUMBER(N8)),IF(L8=N8,Seadista!B6,IF(L8-N8&gt;0,Seadista!B4,Seadista!B5)),"Mängimata")</f>
        <v>2</v>
      </c>
      <c r="M7" s="115"/>
      <c r="N7" s="116"/>
      <c r="O7" s="114">
        <f>IF(AND(ISNUMBER(O8),ISNUMBER(Q8)),IF(O8=Q8,Seadista!$B$6,IF(O8-Q8&gt;0,Seadista!$B$4,Seadista!$B$5)),"Mängimata")</f>
        <v>2</v>
      </c>
      <c r="P7" s="115"/>
      <c r="Q7" s="116"/>
      <c r="R7" s="108">
        <f>SUMIF($C7:$O7,"&gt;=0")</f>
        <v>5</v>
      </c>
      <c r="S7" s="110">
        <f>IF(AND(ISNUMBER(C8),ISNUMBER(E8),ISNUMBER(I8),ISNUMBER(K8),ISNUMBER(L8),ISNUMBER(N8),ISNUMBER(O8),ISNUMBER(Q8)),C8-E8+I8-K8+L8-N8+O8-Q8,"pooleli")</f>
        <v>1</v>
      </c>
      <c r="T7" s="26">
        <f>RANK($R7,$R$5:$R$14,-1)</f>
        <v>3</v>
      </c>
      <c r="U7" s="27">
        <f>RANK($S7,$S$5:$S$14,-1)*0.01</f>
        <v>0.03</v>
      </c>
      <c r="V7" s="28">
        <f>T7+U7</f>
        <v>3.03</v>
      </c>
      <c r="W7" s="112">
        <f>IF(AND(ISNUMBER($V$5),ISNUMBER($V$7),ISNUMBER($V$9),ISNUMBER($V$11),ISNUMBER($V$13)),RANK($V7,$V$5:$V$14),"pooleli")</f>
        <v>3</v>
      </c>
    </row>
    <row r="8" spans="1:23" s="14" customFormat="1" ht="30" customHeight="1" x14ac:dyDescent="0.3">
      <c r="A8" s="120"/>
      <c r="B8" s="122"/>
      <c r="C8" s="29">
        <f>IF(ISBLANK(H6),"",H6)</f>
        <v>1</v>
      </c>
      <c r="D8" s="30" t="s">
        <v>12</v>
      </c>
      <c r="E8" s="31">
        <f>IF(ISBLANK(F6),"",F6)</f>
        <v>9</v>
      </c>
      <c r="F8" s="105"/>
      <c r="G8" s="106"/>
      <c r="H8" s="107"/>
      <c r="I8" s="29">
        <v>4</v>
      </c>
      <c r="J8" s="30" t="s">
        <v>12</v>
      </c>
      <c r="K8" s="31">
        <v>4</v>
      </c>
      <c r="L8" s="29">
        <v>4</v>
      </c>
      <c r="M8" s="30" t="s">
        <v>12</v>
      </c>
      <c r="N8" s="31">
        <v>1</v>
      </c>
      <c r="O8" s="29">
        <v>6</v>
      </c>
      <c r="P8" s="30" t="s">
        <v>12</v>
      </c>
      <c r="Q8" s="31">
        <v>0</v>
      </c>
      <c r="R8" s="109"/>
      <c r="S8" s="117"/>
      <c r="T8" s="35"/>
      <c r="U8" s="36"/>
      <c r="V8" s="37"/>
      <c r="W8" s="118"/>
    </row>
    <row r="9" spans="1:23" s="14" customFormat="1" ht="30" customHeight="1" x14ac:dyDescent="0.3">
      <c r="A9" s="119">
        <f>TRANSPOSE(I4)</f>
        <v>3</v>
      </c>
      <c r="B9" s="121" t="s">
        <v>38</v>
      </c>
      <c r="C9" s="114">
        <f>IF(AND(ISNUMBER(C10),ISNUMBER(E10)),IF(C10=E10,Seadista!B6,IF(C10-E10&gt;0,Seadista!B4,Seadista!B5)),"Mängimata")</f>
        <v>0</v>
      </c>
      <c r="D9" s="115"/>
      <c r="E9" s="116"/>
      <c r="F9" s="114">
        <f>IF(AND(ISNUMBER(F10),ISNUMBER(H10)),IF(F10=H10,Seadista!B6,IF(F10-H10&gt;0,Seadista!B4,Seadista!B5)),"Mängimata")</f>
        <v>1</v>
      </c>
      <c r="G9" s="115"/>
      <c r="H9" s="116"/>
      <c r="I9" s="102"/>
      <c r="J9" s="103"/>
      <c r="K9" s="104"/>
      <c r="L9" s="114">
        <f>IF(AND(ISNUMBER(L10),ISNUMBER(N10)),IF(L10=N10,Seadista!B6,IF(L10-N10&gt;0,Seadista!B4,Seadista!B5)),"Mängimata")</f>
        <v>2</v>
      </c>
      <c r="M9" s="115"/>
      <c r="N9" s="116"/>
      <c r="O9" s="114">
        <f>IF(AND(ISNUMBER(O10),ISNUMBER(Q10)),IF(O10=Q10,Seadista!$B$6,IF(O10-Q10&gt;0,Seadista!$B$4,Seadista!$B$5)),"Mängimata")</f>
        <v>2</v>
      </c>
      <c r="P9" s="115"/>
      <c r="Q9" s="116"/>
      <c r="R9" s="123">
        <f>SUMIF($C9:$O9,"&gt;=0")</f>
        <v>5</v>
      </c>
      <c r="S9" s="110">
        <f>IF(AND(ISNUMBER(F10),ISNUMBER(H10),ISNUMBER(C10),ISNUMBER(E10),ISNUMBER(L10),ISNUMBER(N10),ISNUMBER(O10),ISNUMBER(Q10)),F10-H10+C10-E10+L10-N10+O10-Q10,"pooleli")</f>
        <v>5</v>
      </c>
      <c r="T9" s="38">
        <f>RANK($R9,$R$5:$R$14,-1)</f>
        <v>3</v>
      </c>
      <c r="U9" s="38">
        <f>RANK($S9,$S$5:$S$14,-1)*0.01</f>
        <v>0.04</v>
      </c>
      <c r="V9" s="38">
        <f>T9+U9</f>
        <v>3.04</v>
      </c>
      <c r="W9" s="112">
        <f>IF(AND(ISNUMBER($V$5),ISNUMBER($V$7),ISNUMBER($V$9),ISNUMBER($V$11),ISNUMBER($V$13)),RANK($V9,$V$5:$V$14),"pooleli")</f>
        <v>2</v>
      </c>
    </row>
    <row r="10" spans="1:23" s="14" customFormat="1" ht="30" customHeight="1" x14ac:dyDescent="0.3">
      <c r="A10" s="120"/>
      <c r="B10" s="122"/>
      <c r="C10" s="29">
        <f>IF(ISBLANK(K6),"",K6)</f>
        <v>1</v>
      </c>
      <c r="D10" s="30" t="s">
        <v>12</v>
      </c>
      <c r="E10" s="31">
        <f>IF(ISBLANK(I6),"",I6)</f>
        <v>12</v>
      </c>
      <c r="F10" s="29">
        <f>IF(ISBLANK(K8),"",K8)</f>
        <v>4</v>
      </c>
      <c r="G10" s="30" t="s">
        <v>12</v>
      </c>
      <c r="H10" s="31">
        <f>IF(ISBLANK(I8),"",I8)</f>
        <v>4</v>
      </c>
      <c r="I10" s="105"/>
      <c r="J10" s="106"/>
      <c r="K10" s="107"/>
      <c r="L10" s="29">
        <v>10</v>
      </c>
      <c r="M10" s="30" t="s">
        <v>12</v>
      </c>
      <c r="N10" s="31">
        <v>2</v>
      </c>
      <c r="O10" s="29">
        <v>8</v>
      </c>
      <c r="P10" s="30" t="s">
        <v>12</v>
      </c>
      <c r="Q10" s="31">
        <v>0</v>
      </c>
      <c r="R10" s="123"/>
      <c r="S10" s="117"/>
      <c r="T10" s="38"/>
      <c r="U10" s="38"/>
      <c r="V10" s="38"/>
      <c r="W10" s="118"/>
    </row>
    <row r="11" spans="1:23" s="14" customFormat="1" ht="30" customHeight="1" x14ac:dyDescent="0.3">
      <c r="A11" s="119">
        <f>TRANSPOSE(L4)</f>
        <v>4</v>
      </c>
      <c r="B11" s="121" t="s">
        <v>33</v>
      </c>
      <c r="C11" s="114">
        <f>IF(AND(ISNUMBER(C12),ISNUMBER(E12)),IF(C12=E12,Seadista!$B$6,IF(C12-E12&gt;0,Seadista!$B$4,Seadista!$B$5)),"Mängimata")</f>
        <v>0</v>
      </c>
      <c r="D11" s="115"/>
      <c r="E11" s="116"/>
      <c r="F11" s="114">
        <f>IF(AND(ISNUMBER(F12),ISNUMBER(H12)),IF(F12=H12,Seadista!$B$6,IF(F12-H12&gt;0,Seadista!$B$4,Seadista!$B$5)),"Mängimata")</f>
        <v>0</v>
      </c>
      <c r="G11" s="115"/>
      <c r="H11" s="116"/>
      <c r="I11" s="114">
        <f>IF(AND(ISNUMBER(I12),ISNUMBER(K12)),IF(I12=K12,Seadista!$B$6,IF(I12-K12&gt;0,Seadista!$B$4,Seadista!$B$5)),"Mängimata")</f>
        <v>0</v>
      </c>
      <c r="J11" s="115"/>
      <c r="K11" s="116"/>
      <c r="L11" s="102"/>
      <c r="M11" s="103"/>
      <c r="N11" s="104"/>
      <c r="O11" s="114">
        <f>IF(AND(ISNUMBER(O12),ISNUMBER(Q12)),IF(O12=Q12,Seadista!$B$6,IF(O12-Q12&gt;0,Seadista!$B$4,Seadista!$B$5)),"Mängimata")</f>
        <v>0</v>
      </c>
      <c r="P11" s="115"/>
      <c r="Q11" s="116"/>
      <c r="R11" s="108">
        <f>SUMIF($C11:$O11,"&gt;=0")</f>
        <v>0</v>
      </c>
      <c r="S11" s="110">
        <f>IF(AND(ISNUMBER(F12),ISNUMBER(H12),ISNUMBER(I12),ISNUMBER(K12),ISNUMBER(C12),ISNUMBER(E12),ISNUMBER(O12),ISNUMBER(Q12)),F12-H12+I12-K12+C12-E12+O12-Q12,"pooleli")</f>
        <v>-28</v>
      </c>
      <c r="T11" s="26">
        <f>RANK($R11,$R$5:$R$14,-1)</f>
        <v>1</v>
      </c>
      <c r="U11" s="27">
        <f>RANK($S11,$S$5:$S$14,-1)*0.01</f>
        <v>0.02</v>
      </c>
      <c r="V11" s="28">
        <f>T11+U11</f>
        <v>1.02</v>
      </c>
      <c r="W11" s="112">
        <f>IF(AND(ISNUMBER($V$5),ISNUMBER($V$7),ISNUMBER($V$9),ISNUMBER($V$11),ISNUMBER($V$13)),RANK($V11,$V$5:$V$14),"pooleli")</f>
        <v>5</v>
      </c>
    </row>
    <row r="12" spans="1:23" s="14" customFormat="1" ht="30" customHeight="1" x14ac:dyDescent="0.3">
      <c r="A12" s="120"/>
      <c r="B12" s="122"/>
      <c r="C12" s="29">
        <f>IF(ISBLANK(N6),"",N6)</f>
        <v>0</v>
      </c>
      <c r="D12" s="30" t="s">
        <v>12</v>
      </c>
      <c r="E12" s="31">
        <f>IF(ISBLANK(L6),"",L6)</f>
        <v>15</v>
      </c>
      <c r="F12" s="29">
        <f>IF(ISBLANK(N8),"",N8)</f>
        <v>1</v>
      </c>
      <c r="G12" s="30" t="s">
        <v>12</v>
      </c>
      <c r="H12" s="31">
        <f>IF(ISBLANK(L8),"",L8)</f>
        <v>4</v>
      </c>
      <c r="I12" s="29">
        <f>IF(ISBLANK(N10),"",N10)</f>
        <v>2</v>
      </c>
      <c r="J12" s="30" t="s">
        <v>12</v>
      </c>
      <c r="K12" s="31">
        <f>IF(ISBLANK(L10),"",L10)</f>
        <v>10</v>
      </c>
      <c r="L12" s="105"/>
      <c r="M12" s="106"/>
      <c r="N12" s="107"/>
      <c r="O12" s="29">
        <v>0</v>
      </c>
      <c r="P12" s="30" t="s">
        <v>12</v>
      </c>
      <c r="Q12" s="31">
        <v>2</v>
      </c>
      <c r="R12" s="109"/>
      <c r="S12" s="117"/>
      <c r="T12" s="35"/>
      <c r="U12" s="36"/>
      <c r="V12" s="37"/>
      <c r="W12" s="118"/>
    </row>
    <row r="13" spans="1:23" s="16" customFormat="1" ht="30" customHeight="1" x14ac:dyDescent="0.25">
      <c r="A13" s="119">
        <f>TRANSPOSE(O4)</f>
        <v>5</v>
      </c>
      <c r="B13" s="121" t="s">
        <v>70</v>
      </c>
      <c r="C13" s="114">
        <f>IF(AND(ISNUMBER(C14),ISNUMBER(E14)),IF(C14=E14,Seadista!$B$6,IF(C14-E14&gt;0,Seadista!$B$4,Seadista!$B$5)),"Mängimata")</f>
        <v>0</v>
      </c>
      <c r="D13" s="115"/>
      <c r="E13" s="116"/>
      <c r="F13" s="114">
        <f>IF(AND(ISNUMBER(F14),ISNUMBER(H14)),IF(F14=H14,Seadista!$B$6,IF(F14-H14&gt;0,Seadista!$B$4,Seadista!$B$5)),"Mängimata")</f>
        <v>0</v>
      </c>
      <c r="G13" s="115"/>
      <c r="H13" s="116"/>
      <c r="I13" s="114">
        <f>IF(AND(ISNUMBER(I14),ISNUMBER(K14)),IF(I14=K14,Seadista!$B$6,IF(I14-K14&gt;0,Seadista!$B$4,Seadista!$B$5)),"Mängimata")</f>
        <v>0</v>
      </c>
      <c r="J13" s="115"/>
      <c r="K13" s="116"/>
      <c r="L13" s="114">
        <f>IF(AND(ISNUMBER(L14),ISNUMBER(N14)),IF(L14=N14,Seadista!$B$6,IF(L14-N14&gt;0,Seadista!$B$4,Seadista!$B$5)),"Mängimata")</f>
        <v>2</v>
      </c>
      <c r="M13" s="115"/>
      <c r="N13" s="116"/>
      <c r="O13" s="102"/>
      <c r="P13" s="103"/>
      <c r="Q13" s="104"/>
      <c r="R13" s="108">
        <f>SUMIF($C13:$P13,"&gt;=0")</f>
        <v>2</v>
      </c>
      <c r="S13" s="110">
        <f>IF(AND(ISNUMBER(C14),ISNUMBER(E14),ISNUMBER(F14),ISNUMBER(H14),ISNUMBER(I14),ISNUMBER(K14),ISNUMBER(L14),ISNUMBER(N14)),C14-E14+F14-H14+I14-K14+L14-N14,"pooleli")</f>
        <v>-29</v>
      </c>
      <c r="T13" s="39">
        <f>RANK($R13,$R$5:$R$14,-1)</f>
        <v>2</v>
      </c>
      <c r="U13" s="38">
        <f>RANK($S13,$S$5:$S$14,-1)*0.01</f>
        <v>0.01</v>
      </c>
      <c r="V13" s="40">
        <f>T13+U13</f>
        <v>2.0099999999999998</v>
      </c>
      <c r="W13" s="112">
        <f>IF(AND(ISNUMBER($V$5),ISNUMBER($V$7),ISNUMBER($V$9),ISNUMBER($V$11),ISNUMBER($V$13)),RANK($V13,$V$5:$V$14),"pooleli")</f>
        <v>4</v>
      </c>
    </row>
    <row r="14" spans="1:23" s="16" customFormat="1" ht="30" customHeight="1" x14ac:dyDescent="0.25">
      <c r="A14" s="120"/>
      <c r="B14" s="122"/>
      <c r="C14" s="29">
        <f>IF(ISBLANK(Q$6),"",Q$6)</f>
        <v>0</v>
      </c>
      <c r="D14" s="30" t="s">
        <v>12</v>
      </c>
      <c r="E14" s="31">
        <f>IF(ISBLANK(O$6),"",O$6)</f>
        <v>17</v>
      </c>
      <c r="F14" s="29">
        <f>IF(ISBLANK(Q8),"",Q8)</f>
        <v>0</v>
      </c>
      <c r="G14" s="30" t="s">
        <v>12</v>
      </c>
      <c r="H14" s="31">
        <f>IF(ISBLANK(O8),"",O8)</f>
        <v>6</v>
      </c>
      <c r="I14" s="29">
        <f>IF(ISBLANK(Q10),"",Q10)</f>
        <v>0</v>
      </c>
      <c r="J14" s="30" t="s">
        <v>12</v>
      </c>
      <c r="K14" s="31">
        <f>IF(ISBLANK(O10),"",O10)</f>
        <v>8</v>
      </c>
      <c r="L14" s="29">
        <f>IF(ISBLANK(Q12),"",Q12)</f>
        <v>2</v>
      </c>
      <c r="M14" s="30" t="s">
        <v>12</v>
      </c>
      <c r="N14" s="31">
        <f>IF(ISBLANK(O12),"",O12)</f>
        <v>0</v>
      </c>
      <c r="O14" s="105"/>
      <c r="P14" s="106"/>
      <c r="Q14" s="107"/>
      <c r="R14" s="109"/>
      <c r="S14" s="111"/>
      <c r="T14" s="36"/>
      <c r="U14" s="36"/>
      <c r="V14" s="36"/>
      <c r="W14" s="113"/>
    </row>
  </sheetData>
  <mergeCells count="56">
    <mergeCell ref="O13:Q14"/>
    <mergeCell ref="R13:R14"/>
    <mergeCell ref="S13:S14"/>
    <mergeCell ref="W13:W14"/>
    <mergeCell ref="O11:Q11"/>
    <mergeCell ref="R11:R12"/>
    <mergeCell ref="S11:S12"/>
    <mergeCell ref="W11:W12"/>
    <mergeCell ref="L11:N12"/>
    <mergeCell ref="A13:A14"/>
    <mergeCell ref="B13:B14"/>
    <mergeCell ref="C13:E13"/>
    <mergeCell ref="F13:H13"/>
    <mergeCell ref="I13:K13"/>
    <mergeCell ref="L13:N13"/>
    <mergeCell ref="A11:A12"/>
    <mergeCell ref="B11:B12"/>
    <mergeCell ref="C11:E11"/>
    <mergeCell ref="F11:H11"/>
    <mergeCell ref="I11:K11"/>
    <mergeCell ref="L9:N9"/>
    <mergeCell ref="O9:Q9"/>
    <mergeCell ref="R9:R10"/>
    <mergeCell ref="S9:S10"/>
    <mergeCell ref="W9:W10"/>
    <mergeCell ref="A9:A10"/>
    <mergeCell ref="B9:B10"/>
    <mergeCell ref="C9:E9"/>
    <mergeCell ref="F9:H9"/>
    <mergeCell ref="I9:K10"/>
    <mergeCell ref="L7:N7"/>
    <mergeCell ref="O7:Q7"/>
    <mergeCell ref="R7:R8"/>
    <mergeCell ref="S7:S8"/>
    <mergeCell ref="W7:W8"/>
    <mergeCell ref="A7:A8"/>
    <mergeCell ref="B7:B8"/>
    <mergeCell ref="C7:E7"/>
    <mergeCell ref="F7:H8"/>
    <mergeCell ref="I7:K7"/>
    <mergeCell ref="L5:N5"/>
    <mergeCell ref="O5:Q5"/>
    <mergeCell ref="R5:R6"/>
    <mergeCell ref="S5:S6"/>
    <mergeCell ref="W5:W6"/>
    <mergeCell ref="A5:A6"/>
    <mergeCell ref="B5:B6"/>
    <mergeCell ref="C5:E6"/>
    <mergeCell ref="F5:H5"/>
    <mergeCell ref="I5:K5"/>
    <mergeCell ref="A3:W3"/>
    <mergeCell ref="C4:E4"/>
    <mergeCell ref="F4:H4"/>
    <mergeCell ref="I4:K4"/>
    <mergeCell ref="L4:N4"/>
    <mergeCell ref="O4:Q4"/>
  </mergeCells>
  <printOptions horizontalCentered="1"/>
  <pageMargins left="0.51181102362204722" right="0.27559055118110237" top="0.74803149606299213" bottom="0.51181102362204722"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14"/>
  <sheetViews>
    <sheetView zoomScale="70" zoomScaleNormal="70" workbookViewId="0">
      <selection activeCell="O13" sqref="O13:Q14"/>
    </sheetView>
  </sheetViews>
  <sheetFormatPr defaultRowHeight="15.6" x14ac:dyDescent="0.3"/>
  <cols>
    <col min="1" max="1" width="4.6640625" style="21" customWidth="1"/>
    <col min="2" max="2" width="29.66406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5" width="4.6640625" style="22" customWidth="1"/>
    <col min="16" max="16" width="2" style="22" customWidth="1"/>
    <col min="17" max="17" width="4.6640625" style="22" customWidth="1"/>
    <col min="18" max="19" width="10.6640625" style="16" customWidth="1"/>
    <col min="20" max="22" width="14.44140625" style="18" hidden="1" customWidth="1"/>
    <col min="23" max="23" width="10.88671875" style="18" customWidth="1"/>
  </cols>
  <sheetData>
    <row r="1" spans="1:23" s="15" customFormat="1" ht="52.5" customHeight="1" x14ac:dyDescent="0.25">
      <c r="B1" s="89" t="str">
        <f>TRANSPOSE(Seadista!A9)</f>
        <v>XIV Mesikäpa Minikäsipallimängud 2015</v>
      </c>
      <c r="N1" s="14"/>
      <c r="O1" s="14"/>
      <c r="P1" s="14"/>
      <c r="Q1" s="14"/>
    </row>
    <row r="2" spans="1:23" s="16" customFormat="1" ht="37.5" customHeight="1" x14ac:dyDescent="0.2">
      <c r="B2" s="91" t="str">
        <f>TRANSPOSE(Seadista!A12)</f>
        <v>Kehra 18.aprill</v>
      </c>
      <c r="C2" s="17"/>
      <c r="D2" s="17"/>
      <c r="E2" s="17"/>
      <c r="F2" s="17"/>
      <c r="G2" s="17"/>
      <c r="H2" s="17"/>
      <c r="I2" s="17"/>
      <c r="J2" s="17"/>
      <c r="K2" s="17"/>
      <c r="N2" s="18"/>
      <c r="O2" s="18"/>
      <c r="P2" s="18"/>
      <c r="Q2" s="18"/>
    </row>
    <row r="3" spans="1:23" s="19" customFormat="1" ht="30" customHeight="1" x14ac:dyDescent="0.25">
      <c r="A3" s="124" t="s">
        <v>67</v>
      </c>
      <c r="B3" s="125"/>
      <c r="C3" s="125"/>
      <c r="D3" s="125"/>
      <c r="E3" s="125"/>
      <c r="F3" s="125"/>
      <c r="G3" s="125"/>
      <c r="H3" s="125"/>
      <c r="I3" s="125"/>
      <c r="J3" s="125"/>
      <c r="K3" s="125"/>
      <c r="L3" s="125"/>
      <c r="M3" s="125"/>
      <c r="N3" s="125"/>
      <c r="O3" s="125"/>
      <c r="P3" s="125"/>
      <c r="Q3" s="125"/>
      <c r="R3" s="125"/>
      <c r="S3" s="125"/>
      <c r="T3" s="125"/>
      <c r="U3" s="125"/>
      <c r="V3" s="125"/>
      <c r="W3" s="126"/>
    </row>
    <row r="4" spans="1:23" s="20" customFormat="1" ht="20.25" customHeight="1" x14ac:dyDescent="0.3">
      <c r="A4" s="52"/>
      <c r="B4" s="53" t="s">
        <v>6</v>
      </c>
      <c r="C4" s="127">
        <v>1</v>
      </c>
      <c r="D4" s="128"/>
      <c r="E4" s="129"/>
      <c r="F4" s="127">
        <v>2</v>
      </c>
      <c r="G4" s="128"/>
      <c r="H4" s="129"/>
      <c r="I4" s="127">
        <v>3</v>
      </c>
      <c r="J4" s="128"/>
      <c r="K4" s="129"/>
      <c r="L4" s="127">
        <v>4</v>
      </c>
      <c r="M4" s="128"/>
      <c r="N4" s="129"/>
      <c r="O4" s="127">
        <v>5</v>
      </c>
      <c r="P4" s="128"/>
      <c r="Q4" s="129"/>
      <c r="R4" s="25" t="s">
        <v>7</v>
      </c>
      <c r="S4" s="25" t="s">
        <v>8</v>
      </c>
      <c r="T4" s="54" t="s">
        <v>9</v>
      </c>
      <c r="U4" s="54" t="s">
        <v>10</v>
      </c>
      <c r="V4" s="54"/>
      <c r="W4" s="25" t="s">
        <v>11</v>
      </c>
    </row>
    <row r="5" spans="1:23" s="14" customFormat="1" ht="30" customHeight="1" x14ac:dyDescent="0.3">
      <c r="A5" s="119">
        <f>TRANSPOSE(C4)</f>
        <v>1</v>
      </c>
      <c r="B5" s="121" t="s">
        <v>20</v>
      </c>
      <c r="C5" s="102"/>
      <c r="D5" s="103"/>
      <c r="E5" s="104"/>
      <c r="F5" s="114">
        <f>IF(AND(ISNUMBER(F6),ISNUMBER(H6)),IF(F6=H6,Seadista!B6,IF(F6-H6&gt;0,Seadista!B4,Seadista!B5)),"Mängimata")</f>
        <v>2</v>
      </c>
      <c r="G5" s="115"/>
      <c r="H5" s="116"/>
      <c r="I5" s="114">
        <f>IF(AND(ISNUMBER(I6),ISNUMBER(K6)),IF(I6=K6,Seadista!B6,IF(I6-K6&gt;0,Seadista!B4,Seadista!B5)),"Mängimata")</f>
        <v>2</v>
      </c>
      <c r="J5" s="115"/>
      <c r="K5" s="116"/>
      <c r="L5" s="114">
        <f>IF(AND(ISNUMBER(L6),ISNUMBER(N6)),IF(L6=N6,Seadista!$B$6,IF(L6-N6&gt;0,Seadista!$B$4,Seadista!$B$5)),"Mängimata")</f>
        <v>2</v>
      </c>
      <c r="M5" s="115"/>
      <c r="N5" s="116"/>
      <c r="O5" s="114">
        <f>IF(AND(ISNUMBER(O6),ISNUMBER(Q6)),IF(O6=Q6,Seadista!$B$6,IF(O6-Q6&gt;0,Seadista!$B$4,Seadista!$B$5)),"Mängimata")</f>
        <v>2</v>
      </c>
      <c r="P5" s="115"/>
      <c r="Q5" s="116"/>
      <c r="R5" s="108">
        <f>SUMIF($C5:$O5,"&gt;=0")</f>
        <v>8</v>
      </c>
      <c r="S5" s="110">
        <f>IF(AND(ISNUMBER(F6),ISNUMBER(H6),ISNUMBER(I6),ISNUMBER(K6),ISNUMBER(L6),ISNUMBER(N6),ISNUMBER(O6),ISNUMBER(Q6)),F6-H6+I6-K6+L6-N6+O6-Q6,"pooleli")</f>
        <v>27</v>
      </c>
      <c r="T5" s="26">
        <f>RANK($R5,$R$5:$R$14,-1)</f>
        <v>5</v>
      </c>
      <c r="U5" s="27">
        <f>RANK($S5,$S$5:$S$14,-1)*0.01</f>
        <v>0.05</v>
      </c>
      <c r="V5" s="28">
        <f>T5+U5</f>
        <v>5.05</v>
      </c>
      <c r="W5" s="112">
        <f>IF(AND(ISNUMBER($V$5),ISNUMBER($V$7),ISNUMBER($V$9),ISNUMBER($V$11),ISNUMBER($V$13)),RANK($V5,$V$5:$V$14),"pooleli")</f>
        <v>1</v>
      </c>
    </row>
    <row r="6" spans="1:23" s="14" customFormat="1" ht="30" customHeight="1" x14ac:dyDescent="0.3">
      <c r="A6" s="120"/>
      <c r="B6" s="122"/>
      <c r="C6" s="105"/>
      <c r="D6" s="106"/>
      <c r="E6" s="107"/>
      <c r="F6" s="29">
        <v>8</v>
      </c>
      <c r="G6" s="30" t="s">
        <v>12</v>
      </c>
      <c r="H6" s="31">
        <v>1</v>
      </c>
      <c r="I6" s="29">
        <v>6</v>
      </c>
      <c r="J6" s="30" t="s">
        <v>12</v>
      </c>
      <c r="K6" s="31">
        <v>1</v>
      </c>
      <c r="L6" s="29">
        <v>11</v>
      </c>
      <c r="M6" s="30" t="s">
        <v>12</v>
      </c>
      <c r="N6" s="31">
        <v>1</v>
      </c>
      <c r="O6" s="29">
        <v>6</v>
      </c>
      <c r="P6" s="30" t="s">
        <v>12</v>
      </c>
      <c r="Q6" s="31">
        <v>1</v>
      </c>
      <c r="R6" s="123"/>
      <c r="S6" s="117"/>
      <c r="T6" s="32"/>
      <c r="U6" s="33"/>
      <c r="V6" s="34"/>
      <c r="W6" s="118"/>
    </row>
    <row r="7" spans="1:23" s="14" customFormat="1" ht="30" customHeight="1" x14ac:dyDescent="0.3">
      <c r="A7" s="119">
        <f>TRANSPOSE(F4)</f>
        <v>2</v>
      </c>
      <c r="B7" s="121" t="s">
        <v>22</v>
      </c>
      <c r="C7" s="114">
        <f>IF(AND(ISNUMBER(C8),ISNUMBER(E8)),IF(C8=E8,Seadista!B6,IF(C8-E8&gt;0,Seadista!B4,Seadista!B5)),"Mängimata")</f>
        <v>0</v>
      </c>
      <c r="D7" s="115"/>
      <c r="E7" s="116"/>
      <c r="F7" s="102"/>
      <c r="G7" s="103"/>
      <c r="H7" s="104"/>
      <c r="I7" s="114">
        <f>IF(AND(ISNUMBER(I8),ISNUMBER(K8)),IF(I8=K8,Seadista!B6,IF(I8-K8&gt;0,Seadista!B4,Seadista!B5)),"Mängimata")</f>
        <v>2</v>
      </c>
      <c r="J7" s="115"/>
      <c r="K7" s="116"/>
      <c r="L7" s="114">
        <f>IF(AND(ISNUMBER(L8),ISNUMBER(N8)),IF(L8=N8,Seadista!B6,IF(L8-N8&gt;0,Seadista!B4,Seadista!B5)),"Mängimata")</f>
        <v>2</v>
      </c>
      <c r="M7" s="115"/>
      <c r="N7" s="116"/>
      <c r="O7" s="114">
        <f>IF(AND(ISNUMBER(O8),ISNUMBER(Q8)),IF(O8=Q8,Seadista!$B$6,IF(O8-Q8&gt;0,Seadista!$B$4,Seadista!$B$5)),"Mängimata")</f>
        <v>2</v>
      </c>
      <c r="P7" s="115"/>
      <c r="Q7" s="116"/>
      <c r="R7" s="108">
        <f>SUMIF($C7:$O7,"&gt;=0")</f>
        <v>6</v>
      </c>
      <c r="S7" s="110">
        <f>IF(AND(ISNUMBER(C8),ISNUMBER(E8),ISNUMBER(I8),ISNUMBER(K8),ISNUMBER(L8),ISNUMBER(N8),ISNUMBER(O8),ISNUMBER(Q8)),C8-E8+I8-K8+L8-N8+O8-Q8,"pooleli")</f>
        <v>13</v>
      </c>
      <c r="T7" s="26">
        <f>RANK($R7,$R$5:$R$14,-1)</f>
        <v>4</v>
      </c>
      <c r="U7" s="27">
        <f>RANK($S7,$S$5:$S$14,-1)*0.01</f>
        <v>0.04</v>
      </c>
      <c r="V7" s="28">
        <f>T7+U7</f>
        <v>4.04</v>
      </c>
      <c r="W7" s="112">
        <f>IF(AND(ISNUMBER($V$5),ISNUMBER($V$7),ISNUMBER($V$9),ISNUMBER($V$11),ISNUMBER($V$13)),RANK($V7,$V$5:$V$14),"pooleli")</f>
        <v>2</v>
      </c>
    </row>
    <row r="8" spans="1:23" s="14" customFormat="1" ht="30" customHeight="1" x14ac:dyDescent="0.3">
      <c r="A8" s="120"/>
      <c r="B8" s="122"/>
      <c r="C8" s="29">
        <f>IF(ISBLANK(H6),"",H6)</f>
        <v>1</v>
      </c>
      <c r="D8" s="30" t="s">
        <v>12</v>
      </c>
      <c r="E8" s="31">
        <f>IF(ISBLANK(F6),"",F6)</f>
        <v>8</v>
      </c>
      <c r="F8" s="105"/>
      <c r="G8" s="106"/>
      <c r="H8" s="107"/>
      <c r="I8" s="29">
        <v>11</v>
      </c>
      <c r="J8" s="30" t="s">
        <v>12</v>
      </c>
      <c r="K8" s="31">
        <v>4</v>
      </c>
      <c r="L8" s="29">
        <v>9</v>
      </c>
      <c r="M8" s="30" t="s">
        <v>12</v>
      </c>
      <c r="N8" s="31">
        <v>3</v>
      </c>
      <c r="O8" s="29">
        <v>9</v>
      </c>
      <c r="P8" s="30" t="s">
        <v>12</v>
      </c>
      <c r="Q8" s="31">
        <v>2</v>
      </c>
      <c r="R8" s="109"/>
      <c r="S8" s="117"/>
      <c r="T8" s="35"/>
      <c r="U8" s="36"/>
      <c r="V8" s="37"/>
      <c r="W8" s="118"/>
    </row>
    <row r="9" spans="1:23" s="14" customFormat="1" ht="30" customHeight="1" x14ac:dyDescent="0.3">
      <c r="A9" s="119">
        <f>TRANSPOSE(I4)</f>
        <v>3</v>
      </c>
      <c r="B9" s="121" t="s">
        <v>41</v>
      </c>
      <c r="C9" s="114">
        <f>IF(AND(ISNUMBER(C10),ISNUMBER(E10)),IF(C10=E10,Seadista!B6,IF(C10-E10&gt;0,Seadista!B4,Seadista!B5)),"Mängimata")</f>
        <v>0</v>
      </c>
      <c r="D9" s="115"/>
      <c r="E9" s="116"/>
      <c r="F9" s="114">
        <f>IF(AND(ISNUMBER(F10),ISNUMBER(H10)),IF(F10=H10,Seadista!B6,IF(F10-H10&gt;0,Seadista!B4,Seadista!B5)),"Mängimata")</f>
        <v>0</v>
      </c>
      <c r="G9" s="115"/>
      <c r="H9" s="116"/>
      <c r="I9" s="102"/>
      <c r="J9" s="103"/>
      <c r="K9" s="104"/>
      <c r="L9" s="114">
        <f>IF(AND(ISNUMBER(L10),ISNUMBER(N10)),IF(L10=N10,Seadista!B6,IF(L10-N10&gt;0,Seadista!B4,Seadista!B5)),"Mängimata")</f>
        <v>2</v>
      </c>
      <c r="M9" s="115"/>
      <c r="N9" s="116"/>
      <c r="O9" s="114">
        <f>IF(AND(ISNUMBER(O10),ISNUMBER(Q10)),IF(O10=Q10,Seadista!$B$6,IF(O10-Q10&gt;0,Seadista!$B$4,Seadista!$B$5)),"Mängimata")</f>
        <v>0</v>
      </c>
      <c r="P9" s="115"/>
      <c r="Q9" s="116"/>
      <c r="R9" s="123">
        <f>SUMIF($C9:$O9,"&gt;=0")</f>
        <v>2</v>
      </c>
      <c r="S9" s="110">
        <f>IF(AND(ISNUMBER(F10),ISNUMBER(H10),ISNUMBER(C10),ISNUMBER(E10),ISNUMBER(L10),ISNUMBER(N10),ISNUMBER(O10),ISNUMBER(Q10)),F10-H10+C10-E10+L10-N10+O10-Q10,"pooleli")</f>
        <v>-18</v>
      </c>
      <c r="T9" s="38">
        <f>RANK($R9,$R$5:$R$14,-1)</f>
        <v>1</v>
      </c>
      <c r="U9" s="38">
        <f>RANK($S9,$S$5:$S$14,-1)*0.01</f>
        <v>0.01</v>
      </c>
      <c r="V9" s="38">
        <f>T9+U9</f>
        <v>1.01</v>
      </c>
      <c r="W9" s="112">
        <f>IF(AND(ISNUMBER($V$5),ISNUMBER($V$7),ISNUMBER($V$9),ISNUMBER($V$11),ISNUMBER($V$13)),RANK($V9,$V$5:$V$14),"pooleli")</f>
        <v>5</v>
      </c>
    </row>
    <row r="10" spans="1:23" s="14" customFormat="1" ht="30" customHeight="1" x14ac:dyDescent="0.3">
      <c r="A10" s="120"/>
      <c r="B10" s="122"/>
      <c r="C10" s="29">
        <f>IF(ISBLANK(K6),"",K6)</f>
        <v>1</v>
      </c>
      <c r="D10" s="30" t="s">
        <v>12</v>
      </c>
      <c r="E10" s="31">
        <f>IF(ISBLANK(I6),"",I6)</f>
        <v>6</v>
      </c>
      <c r="F10" s="29">
        <f>IF(ISBLANK(K8),"",K8)</f>
        <v>4</v>
      </c>
      <c r="G10" s="30" t="s">
        <v>12</v>
      </c>
      <c r="H10" s="31">
        <f>IF(ISBLANK(I8),"",I8)</f>
        <v>11</v>
      </c>
      <c r="I10" s="105"/>
      <c r="J10" s="106"/>
      <c r="K10" s="107"/>
      <c r="L10" s="29">
        <v>2</v>
      </c>
      <c r="M10" s="30" t="s">
        <v>12</v>
      </c>
      <c r="N10" s="31">
        <v>1</v>
      </c>
      <c r="O10" s="29">
        <v>1</v>
      </c>
      <c r="P10" s="30" t="s">
        <v>12</v>
      </c>
      <c r="Q10" s="31">
        <v>8</v>
      </c>
      <c r="R10" s="123"/>
      <c r="S10" s="117"/>
      <c r="T10" s="38"/>
      <c r="U10" s="38"/>
      <c r="V10" s="38"/>
      <c r="W10" s="118"/>
    </row>
    <row r="11" spans="1:23" s="14" customFormat="1" ht="30" customHeight="1" x14ac:dyDescent="0.3">
      <c r="A11" s="119">
        <f>TRANSPOSE(L4)</f>
        <v>4</v>
      </c>
      <c r="B11" s="121" t="s">
        <v>71</v>
      </c>
      <c r="C11" s="114">
        <f>IF(AND(ISNUMBER(C12),ISNUMBER(E12)),IF(C12=E12,Seadista!$B$6,IF(C12-E12&gt;0,Seadista!$B$4,Seadista!$B$5)),"Mängimata")</f>
        <v>0</v>
      </c>
      <c r="D11" s="115"/>
      <c r="E11" s="116"/>
      <c r="F11" s="114">
        <f>IF(AND(ISNUMBER(F12),ISNUMBER(H12)),IF(F12=H12,Seadista!$B$6,IF(F12-H12&gt;0,Seadista!$B$4,Seadista!$B$5)),"Mängimata")</f>
        <v>0</v>
      </c>
      <c r="G11" s="115"/>
      <c r="H11" s="116"/>
      <c r="I11" s="114">
        <f>IF(AND(ISNUMBER(I12),ISNUMBER(K12)),IF(I12=K12,Seadista!$B$6,IF(I12-K12&gt;0,Seadista!$B$4,Seadista!$B$5)),"Mängimata")</f>
        <v>0</v>
      </c>
      <c r="J11" s="115"/>
      <c r="K11" s="116"/>
      <c r="L11" s="102"/>
      <c r="M11" s="103"/>
      <c r="N11" s="104"/>
      <c r="O11" s="114">
        <f>IF(AND(ISNUMBER(O12),ISNUMBER(Q12)),IF(O12=Q12,Seadista!$B$6,IF(O12-Q12&gt;0,Seadista!$B$4,Seadista!$B$5)),"Mängimata")</f>
        <v>2</v>
      </c>
      <c r="P11" s="115"/>
      <c r="Q11" s="116"/>
      <c r="R11" s="108">
        <f>SUMIF($C11:$O11,"&gt;=0")</f>
        <v>2</v>
      </c>
      <c r="S11" s="110">
        <f>IF(AND(ISNUMBER(F12),ISNUMBER(H12),ISNUMBER(I12),ISNUMBER(K12),ISNUMBER(C12),ISNUMBER(E12),ISNUMBER(O12),ISNUMBER(Q12)),F12-H12+I12-K12+C12-E12+O12-Q12,"pooleli")</f>
        <v>-15</v>
      </c>
      <c r="T11" s="26">
        <f>RANK($R11,$R$5:$R$14,-1)</f>
        <v>1</v>
      </c>
      <c r="U11" s="27">
        <f>RANK($S11,$S$5:$S$14,-1)*0.01</f>
        <v>0.02</v>
      </c>
      <c r="V11" s="28">
        <f>T11+U11</f>
        <v>1.02</v>
      </c>
      <c r="W11" s="112">
        <f>IF(AND(ISNUMBER($V$5),ISNUMBER($V$7),ISNUMBER($V$9),ISNUMBER($V$11),ISNUMBER($V$13)),RANK($V11,$V$5:$V$14),"pooleli")</f>
        <v>4</v>
      </c>
    </row>
    <row r="12" spans="1:23" s="14" customFormat="1" ht="30" customHeight="1" x14ac:dyDescent="0.3">
      <c r="A12" s="120"/>
      <c r="B12" s="122"/>
      <c r="C12" s="29">
        <f>IF(ISBLANK(N6),"",N6)</f>
        <v>1</v>
      </c>
      <c r="D12" s="30" t="s">
        <v>12</v>
      </c>
      <c r="E12" s="31">
        <f>IF(ISBLANK(L6),"",L6)</f>
        <v>11</v>
      </c>
      <c r="F12" s="29">
        <f>IF(ISBLANK(N8),"",N8)</f>
        <v>3</v>
      </c>
      <c r="G12" s="30" t="s">
        <v>12</v>
      </c>
      <c r="H12" s="31">
        <f>IF(ISBLANK(L8),"",L8)</f>
        <v>9</v>
      </c>
      <c r="I12" s="29">
        <f>IF(ISBLANK(N10),"",N10)</f>
        <v>1</v>
      </c>
      <c r="J12" s="30" t="s">
        <v>12</v>
      </c>
      <c r="K12" s="31">
        <f>IF(ISBLANK(L10),"",L10)</f>
        <v>2</v>
      </c>
      <c r="L12" s="105"/>
      <c r="M12" s="106"/>
      <c r="N12" s="107"/>
      <c r="O12" s="29">
        <v>2</v>
      </c>
      <c r="P12" s="30" t="s">
        <v>12</v>
      </c>
      <c r="Q12" s="31">
        <v>0</v>
      </c>
      <c r="R12" s="109"/>
      <c r="S12" s="117"/>
      <c r="T12" s="35"/>
      <c r="U12" s="36"/>
      <c r="V12" s="37"/>
      <c r="W12" s="118"/>
    </row>
    <row r="13" spans="1:23" s="16" customFormat="1" ht="30" customHeight="1" x14ac:dyDescent="0.25">
      <c r="A13" s="119">
        <f>TRANSPOSE(O4)</f>
        <v>5</v>
      </c>
      <c r="B13" s="121" t="s">
        <v>26</v>
      </c>
      <c r="C13" s="114">
        <f>IF(AND(ISNUMBER(C14),ISNUMBER(E14)),IF(C14=E14,Seadista!$B$6,IF(C14-E14&gt;0,Seadista!$B$4,Seadista!$B$5)),"Mängimata")</f>
        <v>0</v>
      </c>
      <c r="D13" s="115"/>
      <c r="E13" s="116"/>
      <c r="F13" s="114">
        <f>IF(AND(ISNUMBER(F14),ISNUMBER(H14)),IF(F14=H14,Seadista!$B$6,IF(F14-H14&gt;0,Seadista!$B$4,Seadista!$B$5)),"Mängimata")</f>
        <v>0</v>
      </c>
      <c r="G13" s="115"/>
      <c r="H13" s="116"/>
      <c r="I13" s="114">
        <f>IF(AND(ISNUMBER(I14),ISNUMBER(K14)),IF(I14=K14,Seadista!$B$6,IF(I14-K14&gt;0,Seadista!$B$4,Seadista!$B$5)),"Mängimata")</f>
        <v>2</v>
      </c>
      <c r="J13" s="115"/>
      <c r="K13" s="116"/>
      <c r="L13" s="114">
        <f>IF(AND(ISNUMBER(L14),ISNUMBER(N14)),IF(L14=N14,Seadista!$B$6,IF(L14-N14&gt;0,Seadista!$B$4,Seadista!$B$5)),"Mängimata")</f>
        <v>0</v>
      </c>
      <c r="M13" s="115"/>
      <c r="N13" s="116"/>
      <c r="O13" s="102"/>
      <c r="P13" s="103"/>
      <c r="Q13" s="104"/>
      <c r="R13" s="108">
        <f>SUMIF($C13:$P13,"&gt;=0")</f>
        <v>2</v>
      </c>
      <c r="S13" s="110">
        <f>IF(AND(ISNUMBER(C14),ISNUMBER(E14),ISNUMBER(F14),ISNUMBER(H14),ISNUMBER(I14),ISNUMBER(K14),ISNUMBER(L14),ISNUMBER(N14)),C14-E14+F14-H14+I14-K14+L14-N14,"pooleli")</f>
        <v>-7</v>
      </c>
      <c r="T13" s="39">
        <f>RANK($R13,$R$5:$R$14,-1)</f>
        <v>1</v>
      </c>
      <c r="U13" s="38">
        <f>RANK($S13,$S$5:$S$14,-1)*0.01</f>
        <v>0.03</v>
      </c>
      <c r="V13" s="40">
        <f>T13+U13</f>
        <v>1.03</v>
      </c>
      <c r="W13" s="112">
        <f>IF(AND(ISNUMBER($V$5),ISNUMBER($V$7),ISNUMBER($V$9),ISNUMBER($V$11),ISNUMBER($V$13)),RANK($V13,$V$5:$V$14),"pooleli")</f>
        <v>3</v>
      </c>
    </row>
    <row r="14" spans="1:23" s="16" customFormat="1" ht="30" customHeight="1" x14ac:dyDescent="0.25">
      <c r="A14" s="120"/>
      <c r="B14" s="122"/>
      <c r="C14" s="29">
        <f>IF(ISBLANK(Q$6),"",Q$6)</f>
        <v>1</v>
      </c>
      <c r="D14" s="30" t="s">
        <v>12</v>
      </c>
      <c r="E14" s="31">
        <f>IF(ISBLANK(O$6),"",O$6)</f>
        <v>6</v>
      </c>
      <c r="F14" s="29">
        <f>IF(ISBLANK(Q8),"",Q8)</f>
        <v>2</v>
      </c>
      <c r="G14" s="30" t="s">
        <v>12</v>
      </c>
      <c r="H14" s="31">
        <f>IF(ISBLANK(O8),"",O8)</f>
        <v>9</v>
      </c>
      <c r="I14" s="29">
        <f>IF(ISBLANK(Q10),"",Q10)</f>
        <v>8</v>
      </c>
      <c r="J14" s="30" t="s">
        <v>12</v>
      </c>
      <c r="K14" s="31">
        <f>IF(ISBLANK(O10),"",O10)</f>
        <v>1</v>
      </c>
      <c r="L14" s="29">
        <f>IF(ISBLANK(Q12),"",Q12)</f>
        <v>0</v>
      </c>
      <c r="M14" s="30" t="s">
        <v>12</v>
      </c>
      <c r="N14" s="31">
        <f>IF(ISBLANK(O12),"",O12)</f>
        <v>2</v>
      </c>
      <c r="O14" s="105"/>
      <c r="P14" s="106"/>
      <c r="Q14" s="107"/>
      <c r="R14" s="109"/>
      <c r="S14" s="111"/>
      <c r="T14" s="36"/>
      <c r="U14" s="36"/>
      <c r="V14" s="36"/>
      <c r="W14" s="113"/>
    </row>
  </sheetData>
  <mergeCells count="56">
    <mergeCell ref="O13:Q14"/>
    <mergeCell ref="R13:R14"/>
    <mergeCell ref="S13:S14"/>
    <mergeCell ref="W13:W14"/>
    <mergeCell ref="O11:Q11"/>
    <mergeCell ref="R11:R12"/>
    <mergeCell ref="S11:S12"/>
    <mergeCell ref="W11:W12"/>
    <mergeCell ref="L11:N12"/>
    <mergeCell ref="A13:A14"/>
    <mergeCell ref="B13:B14"/>
    <mergeCell ref="C13:E13"/>
    <mergeCell ref="F13:H13"/>
    <mergeCell ref="I13:K13"/>
    <mergeCell ref="L13:N13"/>
    <mergeCell ref="A11:A12"/>
    <mergeCell ref="B11:B12"/>
    <mergeCell ref="C11:E11"/>
    <mergeCell ref="F11:H11"/>
    <mergeCell ref="I11:K11"/>
    <mergeCell ref="L9:N9"/>
    <mergeCell ref="O9:Q9"/>
    <mergeCell ref="R9:R10"/>
    <mergeCell ref="S9:S10"/>
    <mergeCell ref="W9:W10"/>
    <mergeCell ref="A9:A10"/>
    <mergeCell ref="B9:B10"/>
    <mergeCell ref="C9:E9"/>
    <mergeCell ref="F9:H9"/>
    <mergeCell ref="I9:K10"/>
    <mergeCell ref="L7:N7"/>
    <mergeCell ref="O7:Q7"/>
    <mergeCell ref="R7:R8"/>
    <mergeCell ref="S7:S8"/>
    <mergeCell ref="W7:W8"/>
    <mergeCell ref="A7:A8"/>
    <mergeCell ref="B7:B8"/>
    <mergeCell ref="C7:E7"/>
    <mergeCell ref="F7:H8"/>
    <mergeCell ref="I7:K7"/>
    <mergeCell ref="L5:N5"/>
    <mergeCell ref="O5:Q5"/>
    <mergeCell ref="R5:R6"/>
    <mergeCell ref="S5:S6"/>
    <mergeCell ref="W5:W6"/>
    <mergeCell ref="A5:A6"/>
    <mergeCell ref="B5:B6"/>
    <mergeCell ref="C5:E6"/>
    <mergeCell ref="F5:H5"/>
    <mergeCell ref="I5:K5"/>
    <mergeCell ref="A3:W3"/>
    <mergeCell ref="C4:E4"/>
    <mergeCell ref="F4:H4"/>
    <mergeCell ref="I4:K4"/>
    <mergeCell ref="L4:N4"/>
    <mergeCell ref="O4:Q4"/>
  </mergeCells>
  <printOptions horizontalCentered="1"/>
  <pageMargins left="0.51181102362204722" right="0.27559055118110237" top="0.74803149606299213" bottom="0.51181102362204722"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14"/>
  <sheetViews>
    <sheetView zoomScale="70" zoomScaleNormal="70" workbookViewId="0">
      <selection activeCell="O13" sqref="O13:Q14"/>
    </sheetView>
  </sheetViews>
  <sheetFormatPr defaultRowHeight="15.6" x14ac:dyDescent="0.3"/>
  <cols>
    <col min="1" max="1" width="4.6640625" style="21" customWidth="1"/>
    <col min="2" max="2" width="29.66406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5" width="4.6640625" style="22" customWidth="1"/>
    <col min="16" max="16" width="2" style="22" customWidth="1"/>
    <col min="17" max="17" width="4.6640625" style="22" customWidth="1"/>
    <col min="18" max="19" width="10.6640625" style="16" customWidth="1"/>
    <col min="20" max="22" width="14.44140625" style="18" hidden="1" customWidth="1"/>
    <col min="23" max="23" width="10.88671875" style="18" customWidth="1"/>
  </cols>
  <sheetData>
    <row r="1" spans="1:23" s="15" customFormat="1" ht="52.5" customHeight="1" x14ac:dyDescent="0.25">
      <c r="B1" s="89" t="str">
        <f>TRANSPOSE(Seadista!A9)</f>
        <v>XIV Mesikäpa Minikäsipallimängud 2015</v>
      </c>
      <c r="N1" s="14"/>
      <c r="O1" s="14"/>
      <c r="P1" s="14"/>
      <c r="Q1" s="14"/>
    </row>
    <row r="2" spans="1:23" s="16" customFormat="1" ht="37.5" customHeight="1" x14ac:dyDescent="0.2">
      <c r="B2" s="91" t="str">
        <f>TRANSPOSE(Seadista!A12)</f>
        <v>Kehra 18.aprill</v>
      </c>
      <c r="C2" s="17"/>
      <c r="D2" s="17"/>
      <c r="E2" s="17"/>
      <c r="F2" s="17"/>
      <c r="G2" s="17"/>
      <c r="H2" s="17"/>
      <c r="I2" s="17"/>
      <c r="J2" s="17"/>
      <c r="K2" s="17"/>
      <c r="N2" s="18"/>
      <c r="O2" s="18"/>
      <c r="P2" s="18"/>
      <c r="Q2" s="18"/>
    </row>
    <row r="3" spans="1:23" s="19" customFormat="1" ht="30" customHeight="1" x14ac:dyDescent="0.25">
      <c r="A3" s="124" t="s">
        <v>68</v>
      </c>
      <c r="B3" s="125"/>
      <c r="C3" s="125"/>
      <c r="D3" s="125"/>
      <c r="E3" s="125"/>
      <c r="F3" s="125"/>
      <c r="G3" s="125"/>
      <c r="H3" s="125"/>
      <c r="I3" s="125"/>
      <c r="J3" s="125"/>
      <c r="K3" s="125"/>
      <c r="L3" s="125"/>
      <c r="M3" s="125"/>
      <c r="N3" s="125"/>
      <c r="O3" s="125"/>
      <c r="P3" s="125"/>
      <c r="Q3" s="125"/>
      <c r="R3" s="125"/>
      <c r="S3" s="125"/>
      <c r="T3" s="125"/>
      <c r="U3" s="125"/>
      <c r="V3" s="125"/>
      <c r="W3" s="126"/>
    </row>
    <row r="4" spans="1:23" s="20" customFormat="1" ht="20.25" customHeight="1" x14ac:dyDescent="0.3">
      <c r="A4" s="52"/>
      <c r="B4" s="53" t="s">
        <v>6</v>
      </c>
      <c r="C4" s="127">
        <v>1</v>
      </c>
      <c r="D4" s="128"/>
      <c r="E4" s="129"/>
      <c r="F4" s="127">
        <v>2</v>
      </c>
      <c r="G4" s="128"/>
      <c r="H4" s="129"/>
      <c r="I4" s="127">
        <v>3</v>
      </c>
      <c r="J4" s="128"/>
      <c r="K4" s="129"/>
      <c r="L4" s="127">
        <v>4</v>
      </c>
      <c r="M4" s="128"/>
      <c r="N4" s="129"/>
      <c r="O4" s="127">
        <v>5</v>
      </c>
      <c r="P4" s="128"/>
      <c r="Q4" s="129"/>
      <c r="R4" s="25" t="s">
        <v>7</v>
      </c>
      <c r="S4" s="25" t="s">
        <v>8</v>
      </c>
      <c r="T4" s="54" t="s">
        <v>9</v>
      </c>
      <c r="U4" s="54" t="s">
        <v>10</v>
      </c>
      <c r="V4" s="54"/>
      <c r="W4" s="25" t="s">
        <v>11</v>
      </c>
    </row>
    <row r="5" spans="1:23" s="14" customFormat="1" ht="30" customHeight="1" x14ac:dyDescent="0.3">
      <c r="A5" s="119">
        <f>TRANSPOSE(C4)</f>
        <v>1</v>
      </c>
      <c r="B5" s="121" t="s">
        <v>72</v>
      </c>
      <c r="C5" s="102"/>
      <c r="D5" s="103"/>
      <c r="E5" s="104"/>
      <c r="F5" s="114">
        <f>IF(AND(ISNUMBER(F6),ISNUMBER(H6)),IF(F6=H6,Seadista!B6,IF(F6-H6&gt;0,Seadista!B4,Seadista!B5)),"Mängimata")</f>
        <v>0</v>
      </c>
      <c r="G5" s="115"/>
      <c r="H5" s="116"/>
      <c r="I5" s="114">
        <f>IF(AND(ISNUMBER(I6),ISNUMBER(K6)),IF(I6=K6,Seadista!B6,IF(I6-K6&gt;0,Seadista!B4,Seadista!B5)),"Mängimata")</f>
        <v>2</v>
      </c>
      <c r="J5" s="115"/>
      <c r="K5" s="116"/>
      <c r="L5" s="114">
        <f>IF(AND(ISNUMBER(L6),ISNUMBER(N6)),IF(L6=N6,Seadista!$B$6,IF(L6-N6&gt;0,Seadista!$B$4,Seadista!$B$5)),"Mängimata")</f>
        <v>2</v>
      </c>
      <c r="M5" s="115"/>
      <c r="N5" s="116"/>
      <c r="O5" s="114">
        <f>IF(AND(ISNUMBER(O6),ISNUMBER(Q6)),IF(O6=Q6,Seadista!$B$6,IF(O6-Q6&gt;0,Seadista!$B$4,Seadista!$B$5)),"Mängimata")</f>
        <v>2</v>
      </c>
      <c r="P5" s="115"/>
      <c r="Q5" s="116"/>
      <c r="R5" s="108">
        <f>SUMIF($C5:$O5,"&gt;=0")</f>
        <v>6</v>
      </c>
      <c r="S5" s="110">
        <f>IF(AND(ISNUMBER(F6),ISNUMBER(H6),ISNUMBER(I6),ISNUMBER(K6),ISNUMBER(L6),ISNUMBER(N6),ISNUMBER(O6),ISNUMBER(Q6)),F6-H6+I6-K6+L6-N6+O6-Q6,"pooleli")</f>
        <v>21</v>
      </c>
      <c r="T5" s="26">
        <f>RANK($R5,$R$5:$R$14,-1)</f>
        <v>4</v>
      </c>
      <c r="U5" s="27">
        <f>RANK($S5,$S$5:$S$14,-1)*0.01</f>
        <v>0.04</v>
      </c>
      <c r="V5" s="28">
        <f>T5+U5</f>
        <v>4.04</v>
      </c>
      <c r="W5" s="112">
        <f>IF(AND(ISNUMBER($V$5),ISNUMBER($V$7),ISNUMBER($V$9),ISNUMBER($V$11),ISNUMBER($V$13)),RANK($V5,$V$5:$V$14),"pooleli")</f>
        <v>2</v>
      </c>
    </row>
    <row r="6" spans="1:23" s="14" customFormat="1" ht="30" customHeight="1" x14ac:dyDescent="0.3">
      <c r="A6" s="120"/>
      <c r="B6" s="122"/>
      <c r="C6" s="105"/>
      <c r="D6" s="106"/>
      <c r="E6" s="107"/>
      <c r="F6" s="29">
        <v>3</v>
      </c>
      <c r="G6" s="30" t="s">
        <v>12</v>
      </c>
      <c r="H6" s="31">
        <v>4</v>
      </c>
      <c r="I6" s="29">
        <v>8</v>
      </c>
      <c r="J6" s="30" t="s">
        <v>12</v>
      </c>
      <c r="K6" s="31">
        <v>1</v>
      </c>
      <c r="L6" s="29">
        <v>3</v>
      </c>
      <c r="M6" s="30" t="s">
        <v>12</v>
      </c>
      <c r="N6" s="31">
        <v>0</v>
      </c>
      <c r="O6" s="29">
        <v>12</v>
      </c>
      <c r="P6" s="30" t="s">
        <v>12</v>
      </c>
      <c r="Q6" s="31">
        <v>0</v>
      </c>
      <c r="R6" s="123"/>
      <c r="S6" s="117"/>
      <c r="T6" s="32"/>
      <c r="U6" s="33"/>
      <c r="V6" s="34"/>
      <c r="W6" s="118"/>
    </row>
    <row r="7" spans="1:23" s="14" customFormat="1" ht="30" customHeight="1" x14ac:dyDescent="0.3">
      <c r="A7" s="119">
        <f>TRANSPOSE(F4)</f>
        <v>2</v>
      </c>
      <c r="B7" s="121" t="s">
        <v>37</v>
      </c>
      <c r="C7" s="114">
        <f>IF(AND(ISNUMBER(C8),ISNUMBER(E8)),IF(C8=E8,Seadista!B6,IF(C8-E8&gt;0,Seadista!B4,Seadista!B5)),"Mängimata")</f>
        <v>2</v>
      </c>
      <c r="D7" s="115"/>
      <c r="E7" s="116"/>
      <c r="F7" s="102"/>
      <c r="G7" s="103"/>
      <c r="H7" s="104"/>
      <c r="I7" s="114">
        <f>IF(AND(ISNUMBER(I8),ISNUMBER(K8)),IF(I8=K8,Seadista!B6,IF(I8-K8&gt;0,Seadista!B4,Seadista!B5)),"Mängimata")</f>
        <v>2</v>
      </c>
      <c r="J7" s="115"/>
      <c r="K7" s="116"/>
      <c r="L7" s="114">
        <f>IF(AND(ISNUMBER(L8),ISNUMBER(N8)),IF(L8=N8,Seadista!B6,IF(L8-N8&gt;0,Seadista!B4,Seadista!B5)),"Mängimata")</f>
        <v>2</v>
      </c>
      <c r="M7" s="115"/>
      <c r="N7" s="116"/>
      <c r="O7" s="114">
        <f>IF(AND(ISNUMBER(O8),ISNUMBER(Q8)),IF(O8=Q8,Seadista!$B$6,IF(O8-Q8&gt;0,Seadista!$B$4,Seadista!$B$5)),"Mängimata")</f>
        <v>2</v>
      </c>
      <c r="P7" s="115"/>
      <c r="Q7" s="116"/>
      <c r="R7" s="108">
        <f>SUMIF($C7:$O7,"&gt;=0")</f>
        <v>8</v>
      </c>
      <c r="S7" s="110">
        <f>IF(AND(ISNUMBER(C8),ISNUMBER(E8),ISNUMBER(I8),ISNUMBER(K8),ISNUMBER(L8),ISNUMBER(N8),ISNUMBER(O8),ISNUMBER(Q8)),C8-E8+I8-K8+L8-N8+O8-Q8,"pooleli")</f>
        <v>23</v>
      </c>
      <c r="T7" s="26">
        <f>RANK($R7,$R$5:$R$14,-1)</f>
        <v>5</v>
      </c>
      <c r="U7" s="27">
        <f>RANK($S7,$S$5:$S$14,-1)*0.01</f>
        <v>0.05</v>
      </c>
      <c r="V7" s="28">
        <f>T7+U7</f>
        <v>5.05</v>
      </c>
      <c r="W7" s="112">
        <f>IF(AND(ISNUMBER($V$5),ISNUMBER($V$7),ISNUMBER($V$9),ISNUMBER($V$11),ISNUMBER($V$13)),RANK($V7,$V$5:$V$14),"pooleli")</f>
        <v>1</v>
      </c>
    </row>
    <row r="8" spans="1:23" s="14" customFormat="1" ht="30" customHeight="1" x14ac:dyDescent="0.3">
      <c r="A8" s="120"/>
      <c r="B8" s="122"/>
      <c r="C8" s="29">
        <f>IF(ISBLANK(H6),"",H6)</f>
        <v>4</v>
      </c>
      <c r="D8" s="30" t="s">
        <v>12</v>
      </c>
      <c r="E8" s="31">
        <f>IF(ISBLANK(F6),"",F6)</f>
        <v>3</v>
      </c>
      <c r="F8" s="105"/>
      <c r="G8" s="106"/>
      <c r="H8" s="107"/>
      <c r="I8" s="29">
        <v>11</v>
      </c>
      <c r="J8" s="30" t="s">
        <v>12</v>
      </c>
      <c r="K8" s="31">
        <v>0</v>
      </c>
      <c r="L8" s="29">
        <v>7</v>
      </c>
      <c r="M8" s="30" t="s">
        <v>12</v>
      </c>
      <c r="N8" s="31">
        <v>2</v>
      </c>
      <c r="O8" s="29">
        <v>7</v>
      </c>
      <c r="P8" s="30" t="s">
        <v>12</v>
      </c>
      <c r="Q8" s="31">
        <v>1</v>
      </c>
      <c r="R8" s="109"/>
      <c r="S8" s="117"/>
      <c r="T8" s="35"/>
      <c r="U8" s="36"/>
      <c r="V8" s="37"/>
      <c r="W8" s="118"/>
    </row>
    <row r="9" spans="1:23" s="14" customFormat="1" ht="30" customHeight="1" x14ac:dyDescent="0.3">
      <c r="A9" s="119">
        <f>TRANSPOSE(I4)</f>
        <v>3</v>
      </c>
      <c r="B9" s="121" t="s">
        <v>34</v>
      </c>
      <c r="C9" s="114">
        <f>IF(AND(ISNUMBER(C10),ISNUMBER(E10)),IF(C10=E10,Seadista!B6,IF(C10-E10&gt;0,Seadista!B4,Seadista!B5)),"Mängimata")</f>
        <v>0</v>
      </c>
      <c r="D9" s="115"/>
      <c r="E9" s="116"/>
      <c r="F9" s="114">
        <f>IF(AND(ISNUMBER(F10),ISNUMBER(H10)),IF(F10=H10,Seadista!B6,IF(F10-H10&gt;0,Seadista!B4,Seadista!B5)),"Mängimata")</f>
        <v>0</v>
      </c>
      <c r="G9" s="115"/>
      <c r="H9" s="116"/>
      <c r="I9" s="102"/>
      <c r="J9" s="103"/>
      <c r="K9" s="104"/>
      <c r="L9" s="114">
        <f>IF(AND(ISNUMBER(L10),ISNUMBER(N10)),IF(L10=N10,Seadista!B6,IF(L10-N10&gt;0,Seadista!B4,Seadista!B5)),"Mängimata")</f>
        <v>1</v>
      </c>
      <c r="M9" s="115"/>
      <c r="N9" s="116"/>
      <c r="O9" s="114">
        <f>IF(AND(ISNUMBER(O10),ISNUMBER(Q10)),IF(O10=Q10,Seadista!$B$6,IF(O10-Q10&gt;0,Seadista!$B$4,Seadista!$B$5)),"Mängimata")</f>
        <v>1</v>
      </c>
      <c r="P9" s="115"/>
      <c r="Q9" s="116"/>
      <c r="R9" s="123">
        <f>SUMIF($C9:$O9,"&gt;=0")</f>
        <v>2</v>
      </c>
      <c r="S9" s="110">
        <f>IF(AND(ISNUMBER(F10),ISNUMBER(H10),ISNUMBER(C10),ISNUMBER(E10),ISNUMBER(L10),ISNUMBER(N10),ISNUMBER(O10),ISNUMBER(Q10)),F10-H10+C10-E10+L10-N10+O10-Q10,"pooleli")</f>
        <v>-18</v>
      </c>
      <c r="T9" s="38">
        <f>RANK($R9,$R$5:$R$14,-1)</f>
        <v>2</v>
      </c>
      <c r="U9" s="38">
        <f>RANK($S9,$S$5:$S$14,-1)*0.01</f>
        <v>0.02</v>
      </c>
      <c r="V9" s="38">
        <f>T9+U9</f>
        <v>2.02</v>
      </c>
      <c r="W9" s="112">
        <f>IF(AND(ISNUMBER($V$5),ISNUMBER($V$7),ISNUMBER($V$9),ISNUMBER($V$11),ISNUMBER($V$13)),RANK($V9,$V$5:$V$14),"pooleli")</f>
        <v>4</v>
      </c>
    </row>
    <row r="10" spans="1:23" s="14" customFormat="1" ht="30" customHeight="1" x14ac:dyDescent="0.3">
      <c r="A10" s="120"/>
      <c r="B10" s="122"/>
      <c r="C10" s="29">
        <f>IF(ISBLANK(K6),"",K6)</f>
        <v>1</v>
      </c>
      <c r="D10" s="30" t="s">
        <v>12</v>
      </c>
      <c r="E10" s="31">
        <f>IF(ISBLANK(I6),"",I6)</f>
        <v>8</v>
      </c>
      <c r="F10" s="29">
        <f>IF(ISBLANK(K8),"",K8)</f>
        <v>0</v>
      </c>
      <c r="G10" s="30" t="s">
        <v>12</v>
      </c>
      <c r="H10" s="31">
        <f>IF(ISBLANK(I8),"",I8)</f>
        <v>11</v>
      </c>
      <c r="I10" s="105"/>
      <c r="J10" s="106"/>
      <c r="K10" s="107"/>
      <c r="L10" s="29">
        <v>2</v>
      </c>
      <c r="M10" s="30" t="s">
        <v>12</v>
      </c>
      <c r="N10" s="31">
        <v>2</v>
      </c>
      <c r="O10" s="29">
        <v>0</v>
      </c>
      <c r="P10" s="30" t="s">
        <v>12</v>
      </c>
      <c r="Q10" s="31">
        <v>0</v>
      </c>
      <c r="R10" s="123"/>
      <c r="S10" s="117"/>
      <c r="T10" s="38"/>
      <c r="U10" s="38"/>
      <c r="V10" s="38"/>
      <c r="W10" s="118"/>
    </row>
    <row r="11" spans="1:23" s="14" customFormat="1" ht="30" customHeight="1" x14ac:dyDescent="0.3">
      <c r="A11" s="119">
        <f>TRANSPOSE(L4)</f>
        <v>4</v>
      </c>
      <c r="B11" s="121" t="s">
        <v>73</v>
      </c>
      <c r="C11" s="114">
        <f>IF(AND(ISNUMBER(C12),ISNUMBER(E12)),IF(C12=E12,Seadista!$B$6,IF(C12-E12&gt;0,Seadista!$B$4,Seadista!$B$5)),"Mängimata")</f>
        <v>0</v>
      </c>
      <c r="D11" s="115"/>
      <c r="E11" s="116"/>
      <c r="F11" s="114">
        <f>IF(AND(ISNUMBER(F12),ISNUMBER(H12)),IF(F12=H12,Seadista!$B$6,IF(F12-H12&gt;0,Seadista!$B$4,Seadista!$B$5)),"Mängimata")</f>
        <v>0</v>
      </c>
      <c r="G11" s="115"/>
      <c r="H11" s="116"/>
      <c r="I11" s="114">
        <f>IF(AND(ISNUMBER(I12),ISNUMBER(K12)),IF(I12=K12,Seadista!$B$6,IF(I12-K12&gt;0,Seadista!$B$4,Seadista!$B$5)),"Mängimata")</f>
        <v>1</v>
      </c>
      <c r="J11" s="115"/>
      <c r="K11" s="116"/>
      <c r="L11" s="102"/>
      <c r="M11" s="103"/>
      <c r="N11" s="104"/>
      <c r="O11" s="114">
        <f>IF(AND(ISNUMBER(O12),ISNUMBER(Q12)),IF(O12=Q12,Seadista!$B$6,IF(O12-Q12&gt;0,Seadista!$B$4,Seadista!$B$5)),"Mängimata")</f>
        <v>2</v>
      </c>
      <c r="P11" s="115"/>
      <c r="Q11" s="116"/>
      <c r="R11" s="108">
        <f>SUMIF($C11:$O11,"&gt;=0")</f>
        <v>3</v>
      </c>
      <c r="S11" s="110">
        <f>IF(AND(ISNUMBER(F12),ISNUMBER(H12),ISNUMBER(I12),ISNUMBER(K12),ISNUMBER(C12),ISNUMBER(E12),ISNUMBER(O12),ISNUMBER(Q12)),F12-H12+I12-K12+C12-E12+O12-Q12,"pooleli")</f>
        <v>-3</v>
      </c>
      <c r="T11" s="26">
        <f>RANK($R11,$R$5:$R$14,-1)</f>
        <v>3</v>
      </c>
      <c r="U11" s="27">
        <f>RANK($S11,$S$5:$S$14,-1)*0.01</f>
        <v>0.03</v>
      </c>
      <c r="V11" s="28">
        <f>T11+U11</f>
        <v>3.03</v>
      </c>
      <c r="W11" s="112">
        <f>IF(AND(ISNUMBER($V$5),ISNUMBER($V$7),ISNUMBER($V$9),ISNUMBER($V$11),ISNUMBER($V$13)),RANK($V11,$V$5:$V$14),"pooleli")</f>
        <v>3</v>
      </c>
    </row>
    <row r="12" spans="1:23" s="14" customFormat="1" ht="30" customHeight="1" x14ac:dyDescent="0.3">
      <c r="A12" s="120"/>
      <c r="B12" s="122"/>
      <c r="C12" s="29">
        <f>IF(ISBLANK(N6),"",N6)</f>
        <v>0</v>
      </c>
      <c r="D12" s="30" t="s">
        <v>12</v>
      </c>
      <c r="E12" s="31">
        <f>IF(ISBLANK(L6),"",L6)</f>
        <v>3</v>
      </c>
      <c r="F12" s="29">
        <f>IF(ISBLANK(N8),"",N8)</f>
        <v>2</v>
      </c>
      <c r="G12" s="30" t="s">
        <v>12</v>
      </c>
      <c r="H12" s="31">
        <f>IF(ISBLANK(L8),"",L8)</f>
        <v>7</v>
      </c>
      <c r="I12" s="29">
        <f>IF(ISBLANK(N10),"",N10)</f>
        <v>2</v>
      </c>
      <c r="J12" s="30" t="s">
        <v>12</v>
      </c>
      <c r="K12" s="31">
        <f>IF(ISBLANK(L10),"",L10)</f>
        <v>2</v>
      </c>
      <c r="L12" s="105"/>
      <c r="M12" s="106"/>
      <c r="N12" s="107"/>
      <c r="O12" s="29">
        <v>5</v>
      </c>
      <c r="P12" s="30" t="s">
        <v>12</v>
      </c>
      <c r="Q12" s="31">
        <v>0</v>
      </c>
      <c r="R12" s="109"/>
      <c r="S12" s="117"/>
      <c r="T12" s="35"/>
      <c r="U12" s="36"/>
      <c r="V12" s="37"/>
      <c r="W12" s="118"/>
    </row>
    <row r="13" spans="1:23" s="16" customFormat="1" ht="30" customHeight="1" x14ac:dyDescent="0.25">
      <c r="A13" s="119">
        <f>TRANSPOSE(O4)</f>
        <v>5</v>
      </c>
      <c r="B13" s="121" t="s">
        <v>65</v>
      </c>
      <c r="C13" s="114">
        <f>IF(AND(ISNUMBER(C14),ISNUMBER(E14)),IF(C14=E14,Seadista!$B$6,IF(C14-E14&gt;0,Seadista!$B$4,Seadista!$B$5)),"Mängimata")</f>
        <v>0</v>
      </c>
      <c r="D13" s="115"/>
      <c r="E13" s="116"/>
      <c r="F13" s="114">
        <f>IF(AND(ISNUMBER(F14),ISNUMBER(H14)),IF(F14=H14,Seadista!$B$6,IF(F14-H14&gt;0,Seadista!$B$4,Seadista!$B$5)),"Mängimata")</f>
        <v>0</v>
      </c>
      <c r="G13" s="115"/>
      <c r="H13" s="116"/>
      <c r="I13" s="114">
        <f>IF(AND(ISNUMBER(I14),ISNUMBER(K14)),IF(I14=K14,Seadista!$B$6,IF(I14-K14&gt;0,Seadista!$B$4,Seadista!$B$5)),"Mängimata")</f>
        <v>1</v>
      </c>
      <c r="J13" s="115"/>
      <c r="K13" s="116"/>
      <c r="L13" s="114">
        <f>IF(AND(ISNUMBER(L14),ISNUMBER(N14)),IF(L14=N14,Seadista!$B$6,IF(L14-N14&gt;0,Seadista!$B$4,Seadista!$B$5)),"Mängimata")</f>
        <v>0</v>
      </c>
      <c r="M13" s="115"/>
      <c r="N13" s="116"/>
      <c r="O13" s="102"/>
      <c r="P13" s="103"/>
      <c r="Q13" s="104"/>
      <c r="R13" s="108">
        <f>SUMIF($C13:$P13,"&gt;=0")</f>
        <v>1</v>
      </c>
      <c r="S13" s="110">
        <f>IF(AND(ISNUMBER(C14),ISNUMBER(E14),ISNUMBER(F14),ISNUMBER(H14),ISNUMBER(I14),ISNUMBER(K14),ISNUMBER(L14),ISNUMBER(N14)),C14-E14+F14-H14+I14-K14+L14-N14,"pooleli")</f>
        <v>-23</v>
      </c>
      <c r="T13" s="39">
        <f>RANK($R13,$R$5:$R$14,-1)</f>
        <v>1</v>
      </c>
      <c r="U13" s="38">
        <f>RANK($S13,$S$5:$S$14,-1)*0.01</f>
        <v>0.01</v>
      </c>
      <c r="V13" s="40">
        <f>T13+U13</f>
        <v>1.01</v>
      </c>
      <c r="W13" s="112">
        <f>IF(AND(ISNUMBER($V$5),ISNUMBER($V$7),ISNUMBER($V$9),ISNUMBER($V$11),ISNUMBER($V$13)),RANK($V13,$V$5:$V$14),"pooleli")</f>
        <v>5</v>
      </c>
    </row>
    <row r="14" spans="1:23" s="16" customFormat="1" ht="30" customHeight="1" x14ac:dyDescent="0.25">
      <c r="A14" s="120"/>
      <c r="B14" s="122"/>
      <c r="C14" s="29">
        <f>IF(ISBLANK(Q$6),"",Q$6)</f>
        <v>0</v>
      </c>
      <c r="D14" s="30" t="s">
        <v>12</v>
      </c>
      <c r="E14" s="31">
        <f>IF(ISBLANK(O$6),"",O$6)</f>
        <v>12</v>
      </c>
      <c r="F14" s="29">
        <f>IF(ISBLANK(Q8),"",Q8)</f>
        <v>1</v>
      </c>
      <c r="G14" s="30" t="s">
        <v>12</v>
      </c>
      <c r="H14" s="31">
        <f>IF(ISBLANK(O8),"",O8)</f>
        <v>7</v>
      </c>
      <c r="I14" s="29">
        <f>IF(ISBLANK(Q10),"",Q10)</f>
        <v>0</v>
      </c>
      <c r="J14" s="30" t="s">
        <v>12</v>
      </c>
      <c r="K14" s="31">
        <f>IF(ISBLANK(O10),"",O10)</f>
        <v>0</v>
      </c>
      <c r="L14" s="29">
        <f>IF(ISBLANK(Q12),"",Q12)</f>
        <v>0</v>
      </c>
      <c r="M14" s="30" t="s">
        <v>12</v>
      </c>
      <c r="N14" s="31">
        <f>IF(ISBLANK(O12),"",O12)</f>
        <v>5</v>
      </c>
      <c r="O14" s="105"/>
      <c r="P14" s="106"/>
      <c r="Q14" s="107"/>
      <c r="R14" s="109"/>
      <c r="S14" s="111"/>
      <c r="T14" s="36"/>
      <c r="U14" s="36"/>
      <c r="V14" s="36"/>
      <c r="W14" s="113"/>
    </row>
  </sheetData>
  <mergeCells count="56">
    <mergeCell ref="A3:W3"/>
    <mergeCell ref="C4:E4"/>
    <mergeCell ref="F4:H4"/>
    <mergeCell ref="I4:K4"/>
    <mergeCell ref="L4:N4"/>
    <mergeCell ref="O4:Q4"/>
    <mergeCell ref="O5:Q5"/>
    <mergeCell ref="R5:R6"/>
    <mergeCell ref="S5:S6"/>
    <mergeCell ref="W5:W6"/>
    <mergeCell ref="A7:A8"/>
    <mergeCell ref="B7:B8"/>
    <mergeCell ref="C7:E7"/>
    <mergeCell ref="F7:H8"/>
    <mergeCell ref="I7:K7"/>
    <mergeCell ref="L7:N7"/>
    <mergeCell ref="A5:A6"/>
    <mergeCell ref="B5:B6"/>
    <mergeCell ref="C5:E6"/>
    <mergeCell ref="F5:H5"/>
    <mergeCell ref="I5:K5"/>
    <mergeCell ref="L5:N5"/>
    <mergeCell ref="O7:Q7"/>
    <mergeCell ref="R7:R8"/>
    <mergeCell ref="S7:S8"/>
    <mergeCell ref="W7:W8"/>
    <mergeCell ref="A9:A10"/>
    <mergeCell ref="B9:B10"/>
    <mergeCell ref="C9:E9"/>
    <mergeCell ref="F9:H9"/>
    <mergeCell ref="I9:K10"/>
    <mergeCell ref="L9:N9"/>
    <mergeCell ref="A11:A12"/>
    <mergeCell ref="B11:B12"/>
    <mergeCell ref="C11:E11"/>
    <mergeCell ref="F11:H11"/>
    <mergeCell ref="I11:K11"/>
    <mergeCell ref="L13:N13"/>
    <mergeCell ref="O9:Q9"/>
    <mergeCell ref="R9:R10"/>
    <mergeCell ref="S9:S10"/>
    <mergeCell ref="W9:W10"/>
    <mergeCell ref="L11:N12"/>
    <mergeCell ref="A13:A14"/>
    <mergeCell ref="B13:B14"/>
    <mergeCell ref="C13:E13"/>
    <mergeCell ref="F13:H13"/>
    <mergeCell ref="I13:K13"/>
    <mergeCell ref="O13:Q14"/>
    <mergeCell ref="R13:R14"/>
    <mergeCell ref="S13:S14"/>
    <mergeCell ref="W13:W14"/>
    <mergeCell ref="O11:Q11"/>
    <mergeCell ref="R11:R12"/>
    <mergeCell ref="S11:S12"/>
    <mergeCell ref="W11:W12"/>
  </mergeCells>
  <printOptions horizontalCentered="1"/>
  <pageMargins left="0.51181102362204722" right="0.27559055118110237" top="0.74803149606299213" bottom="0.51181102362204722"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2"/>
  <sheetViews>
    <sheetView zoomScale="80" zoomScaleNormal="80" workbookViewId="0">
      <selection activeCell="F7" sqref="F7:H8"/>
    </sheetView>
  </sheetViews>
  <sheetFormatPr defaultRowHeight="15.6" x14ac:dyDescent="0.3"/>
  <cols>
    <col min="1" max="1" width="4.6640625" customWidth="1"/>
    <col min="2" max="2" width="29.66406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6" width="10.88671875" style="16" customWidth="1"/>
    <col min="17" max="19" width="14.44140625" style="18" hidden="1" customWidth="1"/>
    <col min="20" max="20" width="10.88671875" style="18" customWidth="1"/>
  </cols>
  <sheetData>
    <row r="1" spans="1:20" s="15" customFormat="1" ht="52.5" customHeight="1" x14ac:dyDescent="0.25">
      <c r="B1" s="89" t="str">
        <f>TRANSPOSE(Seadista!A9)</f>
        <v>XIV Mesikäpa Minikäsipallimängud 2015</v>
      </c>
      <c r="N1" s="14"/>
      <c r="O1" s="14"/>
      <c r="P1" s="14"/>
      <c r="Q1" s="14"/>
    </row>
    <row r="2" spans="1:20" s="16" customFormat="1" ht="37.5" customHeight="1" x14ac:dyDescent="0.2">
      <c r="B2" s="91" t="str">
        <f>TRANSPOSE(Seadista!A12)</f>
        <v>Kehra 18.aprill</v>
      </c>
      <c r="C2" s="17"/>
      <c r="D2" s="17"/>
      <c r="E2" s="17"/>
      <c r="F2" s="17"/>
      <c r="G2" s="17"/>
      <c r="H2" s="17"/>
      <c r="I2" s="17"/>
      <c r="J2" s="17"/>
      <c r="K2" s="17"/>
      <c r="N2" s="18"/>
      <c r="O2" s="18"/>
      <c r="P2" s="18"/>
      <c r="Q2" s="18"/>
    </row>
    <row r="3" spans="1:20" s="19" customFormat="1" ht="30" customHeight="1" x14ac:dyDescent="0.3">
      <c r="A3" s="124" t="s">
        <v>46</v>
      </c>
      <c r="B3" s="125"/>
      <c r="C3" s="125"/>
      <c r="D3" s="125"/>
      <c r="E3" s="125"/>
      <c r="F3" s="125"/>
      <c r="G3" s="125"/>
      <c r="H3" s="125"/>
      <c r="I3" s="125"/>
      <c r="J3" s="125"/>
      <c r="K3" s="125"/>
      <c r="L3" s="125"/>
      <c r="M3" s="125"/>
      <c r="N3" s="125"/>
      <c r="O3" s="125"/>
      <c r="P3" s="125"/>
      <c r="Q3" s="125"/>
      <c r="R3" s="125"/>
      <c r="S3" s="125"/>
      <c r="T3" s="126"/>
    </row>
    <row r="4" spans="1:20" s="20" customFormat="1" ht="23.25" customHeight="1" x14ac:dyDescent="0.3">
      <c r="A4" s="52"/>
      <c r="B4" s="53" t="s">
        <v>6</v>
      </c>
      <c r="C4" s="127">
        <v>1</v>
      </c>
      <c r="D4" s="128"/>
      <c r="E4" s="129"/>
      <c r="F4" s="127">
        <v>2</v>
      </c>
      <c r="G4" s="128"/>
      <c r="H4" s="129"/>
      <c r="I4" s="127">
        <v>3</v>
      </c>
      <c r="J4" s="128"/>
      <c r="K4" s="129"/>
      <c r="L4" s="127">
        <v>4</v>
      </c>
      <c r="M4" s="128"/>
      <c r="N4" s="129"/>
      <c r="O4" s="25" t="s">
        <v>7</v>
      </c>
      <c r="P4" s="25" t="s">
        <v>8</v>
      </c>
      <c r="Q4" s="55" t="s">
        <v>9</v>
      </c>
      <c r="R4" s="55" t="s">
        <v>10</v>
      </c>
      <c r="S4" s="55"/>
      <c r="T4" s="25" t="s">
        <v>11</v>
      </c>
    </row>
    <row r="5" spans="1:20" s="14" customFormat="1" ht="30" customHeight="1" x14ac:dyDescent="0.3">
      <c r="A5" s="119">
        <f>TRANSPOSE(C4)</f>
        <v>1</v>
      </c>
      <c r="B5" s="121" t="s">
        <v>62</v>
      </c>
      <c r="C5" s="102"/>
      <c r="D5" s="103"/>
      <c r="E5" s="104"/>
      <c r="F5" s="114">
        <f>IF(AND(ISNUMBER(F6),ISNUMBER(H6)),IF(F6=H6,Seadista!B6,IF(F6-H6&gt;0,Seadista!B4,Seadista!B5)),"Mängimata")</f>
        <v>2</v>
      </c>
      <c r="G5" s="115"/>
      <c r="H5" s="116"/>
      <c r="I5" s="114">
        <f>IF(AND(ISNUMBER(I6),ISNUMBER(K6)),IF(I6=K6,Seadista!B6,IF(I6-K6&gt;0,Seadista!B4,Seadista!B5)),"Mängimata")</f>
        <v>2</v>
      </c>
      <c r="J5" s="115"/>
      <c r="K5" s="116"/>
      <c r="L5" s="114">
        <f>IF(AND(ISNUMBER(L6),ISNUMBER(N6)),IF(L6=N6,Seadista!B6,IF(L6-N6&gt;0,Seadista!B4,Seadista!B5)),"Mängimata")</f>
        <v>2</v>
      </c>
      <c r="M5" s="115"/>
      <c r="N5" s="116"/>
      <c r="O5" s="108">
        <f>SUMIF(C5:L5,"&gt;=0")</f>
        <v>6</v>
      </c>
      <c r="P5" s="110">
        <f>IF(AND(ISNUMBER(F6),ISNUMBER(H6),ISNUMBER(I6),ISNUMBER(K6),ISNUMBER(L6),ISNUMBER(N6)),F6-H6+I6-K6+L6-N6,"pooleli")</f>
        <v>47</v>
      </c>
      <c r="Q5" s="42">
        <f>RANK($O5,$O$5:$O$12,-1)</f>
        <v>4</v>
      </c>
      <c r="R5" s="42">
        <f>RANK($P5,$P$5:$P$12,-1)*0.01</f>
        <v>0.04</v>
      </c>
      <c r="S5" s="42">
        <f>Q5+R5</f>
        <v>4.04</v>
      </c>
      <c r="T5" s="112">
        <f>IF(AND(ISNUMBER($S$5),ISNUMBER($S$7),ISNUMBER($S$9),ISNUMBER($S$11)),RANK($S5,$S$5:$S$12),"pooleli")</f>
        <v>1</v>
      </c>
    </row>
    <row r="6" spans="1:20" s="14" customFormat="1" ht="30" customHeight="1" x14ac:dyDescent="0.3">
      <c r="A6" s="120"/>
      <c r="B6" s="122"/>
      <c r="C6" s="105"/>
      <c r="D6" s="106"/>
      <c r="E6" s="107"/>
      <c r="F6" s="29">
        <v>16</v>
      </c>
      <c r="G6" s="30" t="s">
        <v>12</v>
      </c>
      <c r="H6" s="31">
        <v>1</v>
      </c>
      <c r="I6" s="29">
        <v>16</v>
      </c>
      <c r="J6" s="30" t="s">
        <v>12</v>
      </c>
      <c r="K6" s="31">
        <v>2</v>
      </c>
      <c r="L6" s="29">
        <v>18</v>
      </c>
      <c r="M6" s="30" t="s">
        <v>12</v>
      </c>
      <c r="N6" s="31">
        <v>0</v>
      </c>
      <c r="O6" s="109"/>
      <c r="P6" s="111"/>
      <c r="Q6" s="46"/>
      <c r="R6" s="46"/>
      <c r="S6" s="46"/>
      <c r="T6" s="113"/>
    </row>
    <row r="7" spans="1:20" s="14" customFormat="1" ht="30" customHeight="1" x14ac:dyDescent="0.3">
      <c r="A7" s="119">
        <f>TRANSPOSE(F4)</f>
        <v>2</v>
      </c>
      <c r="B7" s="121" t="s">
        <v>76</v>
      </c>
      <c r="C7" s="114">
        <f>IF(AND(ISNUMBER(C8),ISNUMBER(E8)),IF(C8=E8,Seadista!B6,IF(C8-E8&gt;0,Seadista!B4,Seadista!B5)),"Mängimata")</f>
        <v>0</v>
      </c>
      <c r="D7" s="115"/>
      <c r="E7" s="116"/>
      <c r="F7" s="102"/>
      <c r="G7" s="103"/>
      <c r="H7" s="104"/>
      <c r="I7" s="114">
        <f>IF(AND(ISNUMBER(I8),ISNUMBER(K8)),IF(I8=K8,Seadista!B6,IF(I8-K8&gt;0,Seadista!B4,Seadista!B5)),"Mängimata")</f>
        <v>2</v>
      </c>
      <c r="J7" s="115"/>
      <c r="K7" s="116"/>
      <c r="L7" s="114">
        <f>IF(AND(ISNUMBER(L8),ISNUMBER(N8)),IF(L8=N8,Seadista!B6,IF(L8-N8&gt;0,Seadista!B4,Seadista!B5)),"Mängimata")</f>
        <v>2</v>
      </c>
      <c r="M7" s="115"/>
      <c r="N7" s="116"/>
      <c r="O7" s="108">
        <f>SUMIF(C7:L7,"&gt;=0")</f>
        <v>4</v>
      </c>
      <c r="P7" s="110">
        <f>IF(AND(ISNUMBER(C8),ISNUMBER(E8),ISNUMBER(I8),ISNUMBER(K8),ISNUMBER(L8),ISNUMBER(N8)),C8-E8+I8-K8+L8-N8,"pooleli")</f>
        <v>2</v>
      </c>
      <c r="Q7" s="42">
        <f>RANK($O7,$O$5:$O$12,-1)</f>
        <v>3</v>
      </c>
      <c r="R7" s="42">
        <f>RANK($P7,$P$5:$P$12,-1)*0.01</f>
        <v>0.03</v>
      </c>
      <c r="S7" s="42">
        <f>Q7+R7</f>
        <v>3.03</v>
      </c>
      <c r="T7" s="112">
        <f>IF(AND(ISNUMBER($S$5),ISNUMBER($S$7),ISNUMBER($S$9),ISNUMBER($S$11)),RANK($S7,$S$5:$S$12),"pooleli")</f>
        <v>2</v>
      </c>
    </row>
    <row r="8" spans="1:20" s="14" customFormat="1" ht="30" customHeight="1" x14ac:dyDescent="0.3">
      <c r="A8" s="120"/>
      <c r="B8" s="122"/>
      <c r="C8" s="29">
        <f>IF(ISBLANK(H6),"",H6)</f>
        <v>1</v>
      </c>
      <c r="D8" s="59" t="s">
        <v>12</v>
      </c>
      <c r="E8" s="31">
        <f>IF(ISBLANK(F6),"",F6)</f>
        <v>16</v>
      </c>
      <c r="F8" s="105"/>
      <c r="G8" s="106"/>
      <c r="H8" s="107"/>
      <c r="I8" s="29">
        <v>12</v>
      </c>
      <c r="J8" s="30" t="s">
        <v>12</v>
      </c>
      <c r="K8" s="31">
        <v>2</v>
      </c>
      <c r="L8" s="29">
        <v>12</v>
      </c>
      <c r="M8" s="30" t="s">
        <v>12</v>
      </c>
      <c r="N8" s="31">
        <v>5</v>
      </c>
      <c r="O8" s="109"/>
      <c r="P8" s="111"/>
      <c r="Q8" s="46"/>
      <c r="R8" s="42"/>
      <c r="S8" s="42"/>
      <c r="T8" s="113"/>
    </row>
    <row r="9" spans="1:20" s="14" customFormat="1" ht="30" customHeight="1" x14ac:dyDescent="0.3">
      <c r="A9" s="119">
        <f>TRANSPOSE(I4)</f>
        <v>3</v>
      </c>
      <c r="B9" s="121" t="s">
        <v>36</v>
      </c>
      <c r="C9" s="114">
        <f>IF(AND(ISNUMBER(C10),ISNUMBER(E10)),IF(C10=E10,Seadista!B6,IF(C10-E10&gt;0,Seadista!B4,Seadista!B5)),"Mängimata")</f>
        <v>0</v>
      </c>
      <c r="D9" s="115"/>
      <c r="E9" s="116"/>
      <c r="F9" s="114">
        <f>IF(AND(ISNUMBER(F10),ISNUMBER(H10)),IF(F10=H10,Seadista!B6,IF(F10-H10&gt;0,Seadista!B4,Seadista!B5)),"Mängimata")</f>
        <v>0</v>
      </c>
      <c r="G9" s="115"/>
      <c r="H9" s="116"/>
      <c r="I9" s="102"/>
      <c r="J9" s="103"/>
      <c r="K9" s="104"/>
      <c r="L9" s="114">
        <f>IF(AND(ISNUMBER(L10),ISNUMBER(N10)),IF(L10=N10,Seadista!B6,IF(L10-N10&gt;0,Seadista!B4,Seadista!B5)),"Mängimata")</f>
        <v>0</v>
      </c>
      <c r="M9" s="115"/>
      <c r="N9" s="116"/>
      <c r="O9" s="108">
        <f>SUMIF(C9:L9,"&gt;=0")</f>
        <v>0</v>
      </c>
      <c r="P9" s="110">
        <f>IF(AND(ISNUMBER(C10),ISNUMBER(E10),ISNUMBER(F10),ISNUMBER(H10),ISNUMBER(L10),ISNUMBER(N10)),C10-E10+F10-H10+L10-N10,"pooleli")</f>
        <v>-28</v>
      </c>
      <c r="Q9" s="42">
        <f>RANK($O9,$O$5:$O$12,-1)</f>
        <v>1</v>
      </c>
      <c r="R9" s="42">
        <f>RANK($P9,$P$5:$P$12,-1)*0.01</f>
        <v>0.01</v>
      </c>
      <c r="S9" s="42">
        <f>Q9+R9</f>
        <v>1.01</v>
      </c>
      <c r="T9" s="112">
        <f>IF(AND(ISNUMBER($S$5),ISNUMBER($S$7),ISNUMBER($S$9),ISNUMBER($S$11)),RANK($S9,$S$5:$S$12),"pooleli")</f>
        <v>4</v>
      </c>
    </row>
    <row r="10" spans="1:20" s="14" customFormat="1" ht="30" customHeight="1" x14ac:dyDescent="0.3">
      <c r="A10" s="120"/>
      <c r="B10" s="122"/>
      <c r="C10" s="29">
        <f>IF(ISBLANK(K6),"",K6)</f>
        <v>2</v>
      </c>
      <c r="D10" s="30" t="s">
        <v>12</v>
      </c>
      <c r="E10" s="31">
        <f>IF(ISBLANK(I6),"",I6)</f>
        <v>16</v>
      </c>
      <c r="F10" s="29">
        <f>IF(ISBLANK(K8),"",K8)</f>
        <v>2</v>
      </c>
      <c r="G10" s="30" t="s">
        <v>12</v>
      </c>
      <c r="H10" s="31">
        <f>IF(ISBLANK(I8),"",I8)</f>
        <v>12</v>
      </c>
      <c r="I10" s="105"/>
      <c r="J10" s="106"/>
      <c r="K10" s="107"/>
      <c r="L10" s="29">
        <v>2</v>
      </c>
      <c r="M10" s="30" t="s">
        <v>12</v>
      </c>
      <c r="N10" s="31">
        <v>6</v>
      </c>
      <c r="O10" s="109"/>
      <c r="P10" s="111"/>
      <c r="Q10" s="46"/>
      <c r="R10" s="42"/>
      <c r="S10" s="42"/>
      <c r="T10" s="113"/>
    </row>
    <row r="11" spans="1:20" s="14" customFormat="1" ht="30" customHeight="1" x14ac:dyDescent="0.3">
      <c r="A11" s="119">
        <f>TRANSPOSE(L4)</f>
        <v>4</v>
      </c>
      <c r="B11" s="121" t="s">
        <v>21</v>
      </c>
      <c r="C11" s="114">
        <f>IF(AND(ISNUMBER(C12),ISNUMBER(E12)),IF(C12=E12,Seadista!B6,IF(C12-E12&gt;0,Seadista!B4,Seadista!B5)),"Mängimata")</f>
        <v>0</v>
      </c>
      <c r="D11" s="115"/>
      <c r="E11" s="116"/>
      <c r="F11" s="114">
        <f>IF(AND(ISNUMBER(F12),ISNUMBER(H12)),IF(F12=H12,Seadista!B6,IF(F12-H12&gt;0,Seadista!B4,Seadista!B5)),"Mängimata")</f>
        <v>0</v>
      </c>
      <c r="G11" s="115"/>
      <c r="H11" s="116"/>
      <c r="I11" s="114">
        <f>IF(AND(ISNUMBER(I12),ISNUMBER(K12)),IF(I12=K12,Seadista!B6,IF(I12-K12&gt;0,Seadista!B4,Seadista!B5)),"Mängimata")</f>
        <v>2</v>
      </c>
      <c r="J11" s="115"/>
      <c r="K11" s="116"/>
      <c r="L11" s="102"/>
      <c r="M11" s="103"/>
      <c r="N11" s="104"/>
      <c r="O11" s="108">
        <f>SUMIF(C11:M11,"&gt;=0")</f>
        <v>2</v>
      </c>
      <c r="P11" s="133">
        <f>IF(AND(ISNUMBER(C12),ISNUMBER(E12),ISNUMBER(F12),ISNUMBER(H12),ISNUMBER(I12),ISNUMBER(K12)),C12-E12+F12-H12+I12-K12,"pooleli")</f>
        <v>-21</v>
      </c>
      <c r="Q11" s="46">
        <f>RANK($O11,$O$5:$O$12,-1)</f>
        <v>2</v>
      </c>
      <c r="R11" s="42">
        <f>RANK($P11,$P$5:$P$12,-1)*0.01</f>
        <v>0.02</v>
      </c>
      <c r="S11" s="42">
        <f>Q11+R11</f>
        <v>2.02</v>
      </c>
      <c r="T11" s="112">
        <f>IF(AND(ISNUMBER($S$5),ISNUMBER($S$7),ISNUMBER($S$9),ISNUMBER($S$11)),RANK($S11,$S$5:$S$12),"pooleli")</f>
        <v>3</v>
      </c>
    </row>
    <row r="12" spans="1:20" s="14" customFormat="1" ht="30" customHeight="1" x14ac:dyDescent="0.3">
      <c r="A12" s="120"/>
      <c r="B12" s="122"/>
      <c r="C12" s="29">
        <f>IF(ISBLANK(N6),"",N6)</f>
        <v>0</v>
      </c>
      <c r="D12" s="30" t="s">
        <v>12</v>
      </c>
      <c r="E12" s="31">
        <f>IF(ISBLANK(L6),"",L6)</f>
        <v>18</v>
      </c>
      <c r="F12" s="29">
        <f>IF(ISBLANK(N8),"",N8)</f>
        <v>5</v>
      </c>
      <c r="G12" s="30" t="s">
        <v>12</v>
      </c>
      <c r="H12" s="31">
        <f>IF(ISBLANK(L8),"",L8)</f>
        <v>12</v>
      </c>
      <c r="I12" s="29">
        <f>IF(ISBLANK(N10),"",N10)</f>
        <v>6</v>
      </c>
      <c r="J12" s="30" t="s">
        <v>12</v>
      </c>
      <c r="K12" s="31">
        <f>IF(ISBLANK(L10),"",L10)</f>
        <v>2</v>
      </c>
      <c r="L12" s="105"/>
      <c r="M12" s="106"/>
      <c r="N12" s="107"/>
      <c r="O12" s="109"/>
      <c r="P12" s="134"/>
      <c r="Q12" s="46"/>
      <c r="R12" s="42"/>
      <c r="S12" s="42"/>
      <c r="T12" s="113"/>
    </row>
  </sheetData>
  <mergeCells count="41">
    <mergeCell ref="T11:T12"/>
    <mergeCell ref="P9:P10"/>
    <mergeCell ref="T9:T10"/>
    <mergeCell ref="O11:O12"/>
    <mergeCell ref="B11:B12"/>
    <mergeCell ref="C11:E11"/>
    <mergeCell ref="F11:H11"/>
    <mergeCell ref="I11:K11"/>
    <mergeCell ref="L11:N12"/>
    <mergeCell ref="C9:E9"/>
    <mergeCell ref="F9:H9"/>
    <mergeCell ref="I9:K10"/>
    <mergeCell ref="L9:N9"/>
    <mergeCell ref="P11:P12"/>
    <mergeCell ref="O7:O8"/>
    <mergeCell ref="P7:P8"/>
    <mergeCell ref="A9:A10"/>
    <mergeCell ref="A11:A12"/>
    <mergeCell ref="A7:A8"/>
    <mergeCell ref="B7:B8"/>
    <mergeCell ref="C7:E7"/>
    <mergeCell ref="F7:H8"/>
    <mergeCell ref="I7:K7"/>
    <mergeCell ref="B9:B10"/>
    <mergeCell ref="A3:T3"/>
    <mergeCell ref="C4:E4"/>
    <mergeCell ref="F4:H4"/>
    <mergeCell ref="I4:K4"/>
    <mergeCell ref="L4:N4"/>
    <mergeCell ref="L5:N5"/>
    <mergeCell ref="O5:O6"/>
    <mergeCell ref="P5:P6"/>
    <mergeCell ref="A5:A6"/>
    <mergeCell ref="C5:E6"/>
    <mergeCell ref="B5:B6"/>
    <mergeCell ref="F5:H5"/>
    <mergeCell ref="O9:O10"/>
    <mergeCell ref="T5:T6"/>
    <mergeCell ref="T7:T8"/>
    <mergeCell ref="I5:K5"/>
    <mergeCell ref="L7:N7"/>
  </mergeCells>
  <pageMargins left="0.70866141732283472" right="0.70866141732283472" top="0.74803149606299213" bottom="0.74803149606299213"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0"/>
  <sheetViews>
    <sheetView zoomScale="90" zoomScaleNormal="90" workbookViewId="0">
      <selection activeCell="F7" sqref="F7:H8"/>
    </sheetView>
  </sheetViews>
  <sheetFormatPr defaultRowHeight="15.6" x14ac:dyDescent="0.3"/>
  <cols>
    <col min="1" max="1" width="4.6640625" customWidth="1"/>
    <col min="2" max="2" width="29.66406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3" width="10.88671875" style="16" customWidth="1"/>
    <col min="14" max="16" width="14.44140625" style="18" hidden="1" customWidth="1"/>
    <col min="17" max="17" width="10.88671875" style="18" customWidth="1"/>
  </cols>
  <sheetData>
    <row r="1" spans="1:17" s="15" customFormat="1" ht="52.5" customHeight="1" x14ac:dyDescent="0.25">
      <c r="B1" s="89" t="str">
        <f>TRANSPOSE(Seadista!A9)</f>
        <v>XIV Mesikäpa Minikäsipallimängud 2015</v>
      </c>
      <c r="N1" s="14"/>
      <c r="O1" s="14"/>
      <c r="P1" s="14"/>
      <c r="Q1" s="14"/>
    </row>
    <row r="2" spans="1:17" s="16" customFormat="1" ht="37.5" customHeight="1" x14ac:dyDescent="0.2">
      <c r="B2" s="91" t="str">
        <f>TRANSPOSE(Seadista!A12)</f>
        <v>Kehra 18.aprill</v>
      </c>
      <c r="C2" s="17"/>
      <c r="D2" s="17"/>
      <c r="E2" s="17"/>
      <c r="F2" s="17"/>
      <c r="G2" s="17"/>
      <c r="H2" s="17"/>
      <c r="I2" s="17"/>
      <c r="J2" s="17"/>
      <c r="K2" s="17"/>
      <c r="N2" s="18"/>
      <c r="O2" s="18"/>
      <c r="P2" s="18"/>
      <c r="Q2" s="18"/>
    </row>
    <row r="3" spans="1:17" s="19" customFormat="1" ht="30" customHeight="1" x14ac:dyDescent="0.3">
      <c r="A3" s="124" t="s">
        <v>47</v>
      </c>
      <c r="B3" s="125"/>
      <c r="C3" s="125"/>
      <c r="D3" s="125"/>
      <c r="E3" s="125"/>
      <c r="F3" s="125"/>
      <c r="G3" s="125"/>
      <c r="H3" s="125"/>
      <c r="I3" s="125"/>
      <c r="J3" s="125"/>
      <c r="K3" s="125"/>
      <c r="L3" s="125"/>
      <c r="M3" s="125"/>
      <c r="N3" s="125"/>
      <c r="O3" s="125"/>
      <c r="P3" s="125"/>
      <c r="Q3" s="126"/>
    </row>
    <row r="4" spans="1:17" s="20" customFormat="1" ht="23.25" customHeight="1" x14ac:dyDescent="0.3">
      <c r="A4" s="52"/>
      <c r="B4" s="53" t="s">
        <v>6</v>
      </c>
      <c r="C4" s="127">
        <v>1</v>
      </c>
      <c r="D4" s="128"/>
      <c r="E4" s="129"/>
      <c r="F4" s="127">
        <v>2</v>
      </c>
      <c r="G4" s="128"/>
      <c r="H4" s="129"/>
      <c r="I4" s="127">
        <v>3</v>
      </c>
      <c r="J4" s="128"/>
      <c r="K4" s="129"/>
      <c r="L4" s="25" t="s">
        <v>7</v>
      </c>
      <c r="M4" s="25" t="s">
        <v>8</v>
      </c>
      <c r="N4" s="55" t="s">
        <v>9</v>
      </c>
      <c r="O4" s="55" t="s">
        <v>10</v>
      </c>
      <c r="P4" s="55"/>
      <c r="Q4" s="25" t="s">
        <v>11</v>
      </c>
    </row>
    <row r="5" spans="1:17" s="14" customFormat="1" ht="30" customHeight="1" x14ac:dyDescent="0.3">
      <c r="A5" s="119">
        <f>TRANSPOSE(C4)</f>
        <v>1</v>
      </c>
      <c r="B5" s="121" t="s">
        <v>77</v>
      </c>
      <c r="C5" s="102"/>
      <c r="D5" s="103"/>
      <c r="E5" s="104"/>
      <c r="F5" s="130">
        <f>IF(AND(ISNUMBER(F6),ISNUMBER(H6)),IF(F6=H6,Seadista!B6,IF(F6-H6&gt;0,Seadista!B4,Seadista!B5)),"Mängimata")</f>
        <v>2</v>
      </c>
      <c r="G5" s="131"/>
      <c r="H5" s="132"/>
      <c r="I5" s="130">
        <f>IF(AND(ISNUMBER(I6),ISNUMBER(K6)),IF(I6=K6,Seadista!B6,IF(I6-K6&gt;0,Seadista!B4,Seadista!B5)),"Mängimata")</f>
        <v>2</v>
      </c>
      <c r="J5" s="131"/>
      <c r="K5" s="132"/>
      <c r="L5" s="108">
        <f>SUMIF(C5:K5,"&gt;=0")</f>
        <v>4</v>
      </c>
      <c r="M5" s="110">
        <f>IF(AND(ISNUMBER(F6),ISNUMBER(H6),ISNUMBER(I6),ISNUMBER(K6)),F6-H6+I6-K6,"pooleli")</f>
        <v>17</v>
      </c>
      <c r="N5" s="42">
        <f>RANK($L5,$L$5:$L$10,-1)</f>
        <v>3</v>
      </c>
      <c r="O5" s="42">
        <f>RANK($M5,$M$5:$M$10,-1)*0.01</f>
        <v>0.03</v>
      </c>
      <c r="P5" s="42">
        <f>N5+O5</f>
        <v>3.03</v>
      </c>
      <c r="Q5" s="112">
        <f>IF(AND(ISNUMBER($P$5),ISNUMBER($P$7),ISNUMBER($P$9)),RANK($P5,$P$5:$P$10),"pooleli")</f>
        <v>1</v>
      </c>
    </row>
    <row r="6" spans="1:17" s="14" customFormat="1" ht="30" customHeight="1" x14ac:dyDescent="0.3">
      <c r="A6" s="120"/>
      <c r="B6" s="122"/>
      <c r="C6" s="105"/>
      <c r="D6" s="106"/>
      <c r="E6" s="107"/>
      <c r="F6" s="43">
        <v>7</v>
      </c>
      <c r="G6" s="44" t="s">
        <v>12</v>
      </c>
      <c r="H6" s="45">
        <v>2</v>
      </c>
      <c r="I6" s="43">
        <v>15</v>
      </c>
      <c r="J6" s="44" t="s">
        <v>12</v>
      </c>
      <c r="K6" s="45">
        <v>3</v>
      </c>
      <c r="L6" s="109"/>
      <c r="M6" s="111"/>
      <c r="N6" s="46"/>
      <c r="O6" s="46"/>
      <c r="P6" s="46"/>
      <c r="Q6" s="113"/>
    </row>
    <row r="7" spans="1:17" s="14" customFormat="1" ht="30" customHeight="1" x14ac:dyDescent="0.3">
      <c r="A7" s="119">
        <f>TRANSPOSE(F4)</f>
        <v>2</v>
      </c>
      <c r="B7" s="121" t="s">
        <v>22</v>
      </c>
      <c r="C7" s="130">
        <f>IF(AND(ISNUMBER(C8),ISNUMBER(E8)),IF(C8=E8,Seadista!B6,IF(C8-E8&gt;0,Seadista!B4,Seadista!B5)),"Mängimata")</f>
        <v>0</v>
      </c>
      <c r="D7" s="131"/>
      <c r="E7" s="132"/>
      <c r="F7" s="102"/>
      <c r="G7" s="103"/>
      <c r="H7" s="104"/>
      <c r="I7" s="130">
        <f>IF(AND(ISNUMBER(I8),ISNUMBER(K8)),IF(I8=K8,Seadista!B6,IF(I8-K8&gt;0,Seadista!B4,Seadista!B5)),"Mängimata")</f>
        <v>2</v>
      </c>
      <c r="J7" s="131"/>
      <c r="K7" s="132"/>
      <c r="L7" s="108">
        <f>SUMIF(C7:K7,"&gt;=0")</f>
        <v>2</v>
      </c>
      <c r="M7" s="110">
        <f>IF(AND(ISNUMBER(C8),ISNUMBER(E8),ISNUMBER(I8),ISNUMBER(K8)),C8-E8+I8-K8,"pooleli")</f>
        <v>0</v>
      </c>
      <c r="N7" s="42">
        <f>RANK($L7,$L$5:$L$10,-1)</f>
        <v>2</v>
      </c>
      <c r="O7" s="42">
        <f>RANK($M7,$M$5:$M$10,-1)*0.01</f>
        <v>0.02</v>
      </c>
      <c r="P7" s="42">
        <f>N7+O7</f>
        <v>2.02</v>
      </c>
      <c r="Q7" s="112">
        <f>IF(AND(ISNUMBER($P$5),ISNUMBER($P$7),ISNUMBER($P$9)),RANK($P7,$P$5:$P$10),"pooleli")</f>
        <v>2</v>
      </c>
    </row>
    <row r="8" spans="1:17" s="14" customFormat="1" ht="30" customHeight="1" x14ac:dyDescent="0.3">
      <c r="A8" s="120"/>
      <c r="B8" s="122"/>
      <c r="C8" s="43">
        <f>IF(ISBLANK(H6),"",H6)</f>
        <v>2</v>
      </c>
      <c r="D8" s="47" t="s">
        <v>12</v>
      </c>
      <c r="E8" s="45">
        <f>IF(ISBLANK(F6),"",F6)</f>
        <v>7</v>
      </c>
      <c r="F8" s="105"/>
      <c r="G8" s="106"/>
      <c r="H8" s="107"/>
      <c r="I8" s="43">
        <v>7</v>
      </c>
      <c r="J8" s="44" t="s">
        <v>12</v>
      </c>
      <c r="K8" s="45">
        <v>2</v>
      </c>
      <c r="L8" s="109"/>
      <c r="M8" s="111"/>
      <c r="N8" s="46"/>
      <c r="O8" s="42"/>
      <c r="P8" s="42"/>
      <c r="Q8" s="113"/>
    </row>
    <row r="9" spans="1:17" s="14" customFormat="1" ht="30" customHeight="1" x14ac:dyDescent="0.3">
      <c r="A9" s="119">
        <f>TRANSPOSE(I4)</f>
        <v>3</v>
      </c>
      <c r="B9" s="121" t="s">
        <v>43</v>
      </c>
      <c r="C9" s="130">
        <f>IF(AND(ISNUMBER(C10),ISNUMBER(E10)),IF(C10=E10,Seadista!B6,IF(C10-E10&gt;0,Seadista!B4,Seadista!B5)),"Mängimata")</f>
        <v>0</v>
      </c>
      <c r="D9" s="131"/>
      <c r="E9" s="132"/>
      <c r="F9" s="130">
        <f>IF(AND(ISNUMBER(F10),ISNUMBER(H10)),IF(F10=H10,Seadista!B6,IF(F10-H10&gt;0,Seadista!B4,Seadista!B5)),"Mängimata")</f>
        <v>0</v>
      </c>
      <c r="G9" s="131"/>
      <c r="H9" s="132"/>
      <c r="I9" s="102"/>
      <c r="J9" s="103"/>
      <c r="K9" s="104"/>
      <c r="L9" s="108">
        <f>SUMIF(C9:K9,"&gt;=0")</f>
        <v>0</v>
      </c>
      <c r="M9" s="110">
        <f>IF(AND(ISNUMBER(C10),ISNUMBER(E10),ISNUMBER(F10),ISNUMBER(H10)),C10-E10+F10-H10,"pooleli")</f>
        <v>-17</v>
      </c>
      <c r="N9" s="42">
        <f>RANK($L9,$L$5:$L$10,-1)</f>
        <v>1</v>
      </c>
      <c r="O9" s="42">
        <f>RANK($M9,$M$5:$M$10,-1)*0.01</f>
        <v>0.01</v>
      </c>
      <c r="P9" s="42">
        <f>N9+O9</f>
        <v>1.01</v>
      </c>
      <c r="Q9" s="112">
        <f>IF(AND(ISNUMBER($P$5),ISNUMBER($P$7),ISNUMBER($P$9)),RANK($P9,$P$5:$P$10),"pooleli")</f>
        <v>3</v>
      </c>
    </row>
    <row r="10" spans="1:17" s="14" customFormat="1" ht="30" customHeight="1" x14ac:dyDescent="0.3">
      <c r="A10" s="120"/>
      <c r="B10" s="122"/>
      <c r="C10" s="43">
        <f>IF(ISBLANK(K6),"",K6)</f>
        <v>3</v>
      </c>
      <c r="D10" s="44" t="s">
        <v>12</v>
      </c>
      <c r="E10" s="45">
        <f>IF(ISBLANK(I6),"",I6)</f>
        <v>15</v>
      </c>
      <c r="F10" s="43">
        <f>IF(ISBLANK(K8),"",K8)</f>
        <v>2</v>
      </c>
      <c r="G10" s="44" t="s">
        <v>12</v>
      </c>
      <c r="H10" s="45">
        <f>IF(ISBLANK(I8),"",I8)</f>
        <v>7</v>
      </c>
      <c r="I10" s="105"/>
      <c r="J10" s="106"/>
      <c r="K10" s="107"/>
      <c r="L10" s="109"/>
      <c r="M10" s="111"/>
      <c r="N10" s="46"/>
      <c r="O10" s="42"/>
      <c r="P10" s="42"/>
      <c r="Q10" s="113"/>
    </row>
  </sheetData>
  <mergeCells count="28">
    <mergeCell ref="A3:Q3"/>
    <mergeCell ref="C4:E4"/>
    <mergeCell ref="F4:H4"/>
    <mergeCell ref="I4:K4"/>
    <mergeCell ref="A5:A6"/>
    <mergeCell ref="B5:B6"/>
    <mergeCell ref="C5:E6"/>
    <mergeCell ref="F5:H5"/>
    <mergeCell ref="I5:K5"/>
    <mergeCell ref="L5:L6"/>
    <mergeCell ref="M5:M6"/>
    <mergeCell ref="Q5:Q6"/>
    <mergeCell ref="A7:A8"/>
    <mergeCell ref="B7:B8"/>
    <mergeCell ref="C7:E7"/>
    <mergeCell ref="F7:H8"/>
    <mergeCell ref="I7:K7"/>
    <mergeCell ref="L7:L8"/>
    <mergeCell ref="M7:M8"/>
    <mergeCell ref="Q7:Q8"/>
    <mergeCell ref="M9:M10"/>
    <mergeCell ref="Q9:Q10"/>
    <mergeCell ref="A9:A10"/>
    <mergeCell ref="B9:B10"/>
    <mergeCell ref="C9:E9"/>
    <mergeCell ref="F9:H9"/>
    <mergeCell ref="I9:K10"/>
    <mergeCell ref="L9:L10"/>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44"/>
  <sheetViews>
    <sheetView topLeftCell="A10" workbookViewId="0">
      <selection activeCell="B27" sqref="B27"/>
    </sheetView>
  </sheetViews>
  <sheetFormatPr defaultRowHeight="14.4" x14ac:dyDescent="0.3"/>
  <cols>
    <col min="1" max="1" width="5.33203125" customWidth="1"/>
    <col min="2" max="2" width="17.6640625" style="50" customWidth="1"/>
    <col min="3" max="3" width="4.5546875" customWidth="1"/>
    <col min="4" max="5" width="4.33203125" customWidth="1"/>
    <col min="6" max="6" width="17.6640625" style="50" customWidth="1"/>
    <col min="7" max="9" width="4.33203125" customWidth="1"/>
    <col min="10" max="10" width="18.5546875" customWidth="1"/>
    <col min="11" max="11" width="4.33203125" customWidth="1"/>
    <col min="12" max="12" width="6.33203125" customWidth="1"/>
    <col min="13" max="13" width="16.33203125" customWidth="1"/>
  </cols>
  <sheetData>
    <row r="1" spans="1:17" ht="22.5" x14ac:dyDescent="0.25">
      <c r="A1" s="13" t="str">
        <f>TRANSPOSE(Seadista!A9)</f>
        <v>XIV Mesikäpa Minikäsipallimängud 2015</v>
      </c>
      <c r="Q1" s="13"/>
    </row>
    <row r="2" spans="1:17" ht="18" x14ac:dyDescent="0.35">
      <c r="A2" s="23" t="s">
        <v>84</v>
      </c>
      <c r="J2" s="48"/>
      <c r="Q2" s="23"/>
    </row>
    <row r="3" spans="1:17" ht="18.75" x14ac:dyDescent="0.3">
      <c r="A3" t="str">
        <f>TRANSPOSE(Seadista!A12)</f>
        <v>Kehra 18.aprill</v>
      </c>
      <c r="B3" s="24"/>
      <c r="C3" s="23"/>
      <c r="D3" s="48"/>
      <c r="E3" s="48"/>
      <c r="F3" s="24"/>
      <c r="G3" s="48"/>
      <c r="M3" s="23"/>
    </row>
    <row r="4" spans="1:17" ht="16.5" x14ac:dyDescent="0.3">
      <c r="B4" s="24"/>
      <c r="C4" s="48"/>
      <c r="D4" s="48"/>
      <c r="E4" s="48"/>
      <c r="F4" s="24"/>
      <c r="G4" s="48"/>
    </row>
    <row r="5" spans="1:17" ht="17.25" thickBot="1" x14ac:dyDescent="0.35">
      <c r="D5" s="48"/>
      <c r="E5" s="48"/>
      <c r="F5" s="24"/>
      <c r="G5" s="48"/>
    </row>
    <row r="6" spans="1:17" x14ac:dyDescent="0.3">
      <c r="A6" s="76"/>
      <c r="B6" s="74" t="s">
        <v>86</v>
      </c>
      <c r="C6" s="67">
        <v>17</v>
      </c>
      <c r="D6" s="48"/>
      <c r="E6" s="48"/>
      <c r="F6" s="24"/>
      <c r="G6" s="48"/>
    </row>
    <row r="7" spans="1:17" ht="17.25" thickBot="1" x14ac:dyDescent="0.3">
      <c r="A7" s="77">
        <v>102</v>
      </c>
      <c r="B7" s="79" t="s">
        <v>50</v>
      </c>
      <c r="C7" s="63"/>
    </row>
    <row r="8" spans="1:17" ht="15" thickBot="1" x14ac:dyDescent="0.35">
      <c r="A8" s="78"/>
      <c r="B8" s="75" t="s">
        <v>87</v>
      </c>
      <c r="C8" s="68">
        <v>6</v>
      </c>
      <c r="D8" s="80"/>
      <c r="E8" s="76"/>
      <c r="F8" s="74" t="s">
        <v>103</v>
      </c>
      <c r="G8" s="67">
        <v>14</v>
      </c>
    </row>
    <row r="9" spans="1:17" ht="17.25" thickBot="1" x14ac:dyDescent="0.35">
      <c r="B9" s="24"/>
      <c r="C9" s="48"/>
      <c r="D9" s="71"/>
      <c r="E9" s="77">
        <v>118</v>
      </c>
      <c r="F9" s="79" t="s">
        <v>17</v>
      </c>
      <c r="G9" s="63"/>
    </row>
    <row r="10" spans="1:17" ht="17.25" thickBot="1" x14ac:dyDescent="0.3">
      <c r="A10" s="76"/>
      <c r="B10" s="74" t="s">
        <v>88</v>
      </c>
      <c r="C10" s="67">
        <v>9</v>
      </c>
      <c r="D10" s="81"/>
      <c r="E10" s="78"/>
      <c r="F10" s="75" t="s">
        <v>104</v>
      </c>
      <c r="G10" s="68">
        <v>2</v>
      </c>
    </row>
    <row r="11" spans="1:17" ht="17.25" thickBot="1" x14ac:dyDescent="0.35">
      <c r="A11" s="77">
        <v>103</v>
      </c>
      <c r="B11" s="79" t="s">
        <v>51</v>
      </c>
      <c r="C11" s="63"/>
      <c r="D11" s="48"/>
      <c r="E11" s="48"/>
      <c r="F11" s="24"/>
      <c r="G11" s="48"/>
      <c r="H11" s="80"/>
    </row>
    <row r="12" spans="1:17" s="69" customFormat="1" ht="15" thickBot="1" x14ac:dyDescent="0.35">
      <c r="A12" s="78"/>
      <c r="B12" s="75" t="s">
        <v>89</v>
      </c>
      <c r="C12" s="68">
        <v>4</v>
      </c>
      <c r="D12" s="71"/>
      <c r="E12" s="71"/>
      <c r="F12" s="65"/>
      <c r="G12" s="71"/>
      <c r="I12" s="76"/>
      <c r="J12" s="74" t="s">
        <v>103</v>
      </c>
      <c r="K12" s="67">
        <v>15</v>
      </c>
    </row>
    <row r="13" spans="1:17" ht="17.25" thickBot="1" x14ac:dyDescent="0.35">
      <c r="A13" s="94"/>
      <c r="B13" s="95"/>
      <c r="C13" s="66"/>
      <c r="D13" s="48"/>
      <c r="E13" s="48"/>
      <c r="F13" s="24"/>
      <c r="G13" s="48"/>
      <c r="H13" s="71"/>
      <c r="I13" s="77">
        <v>140</v>
      </c>
      <c r="J13" s="79" t="s">
        <v>14</v>
      </c>
      <c r="K13" s="63"/>
    </row>
    <row r="14" spans="1:17" ht="17.25" thickBot="1" x14ac:dyDescent="0.35">
      <c r="A14" s="76"/>
      <c r="B14" s="74" t="s">
        <v>90</v>
      </c>
      <c r="C14" s="67">
        <v>12</v>
      </c>
      <c r="D14" s="48"/>
      <c r="E14" s="48"/>
      <c r="F14" s="24"/>
      <c r="G14" s="48"/>
      <c r="I14" s="78"/>
      <c r="J14" s="75" t="s">
        <v>111</v>
      </c>
      <c r="K14" s="68">
        <v>1</v>
      </c>
    </row>
    <row r="15" spans="1:17" ht="17.25" thickBot="1" x14ac:dyDescent="0.3">
      <c r="A15" s="77">
        <v>106</v>
      </c>
      <c r="B15" s="79" t="s">
        <v>52</v>
      </c>
      <c r="C15" s="63"/>
      <c r="H15" s="81"/>
    </row>
    <row r="16" spans="1:17" s="69" customFormat="1" ht="15.75" thickBot="1" x14ac:dyDescent="0.3">
      <c r="A16" s="78"/>
      <c r="B16" s="75" t="s">
        <v>91</v>
      </c>
      <c r="C16" s="68">
        <v>2</v>
      </c>
      <c r="D16" s="80"/>
      <c r="E16" s="76"/>
      <c r="F16" s="74" t="s">
        <v>109</v>
      </c>
      <c r="G16" s="67">
        <v>5</v>
      </c>
    </row>
    <row r="17" spans="1:12" ht="17.25" thickBot="1" x14ac:dyDescent="0.3">
      <c r="A17" s="94"/>
      <c r="B17" s="95"/>
      <c r="C17" s="66"/>
      <c r="D17" s="71"/>
      <c r="E17" s="77">
        <v>119</v>
      </c>
      <c r="F17" s="79" t="s">
        <v>18</v>
      </c>
      <c r="G17" s="63"/>
    </row>
    <row r="18" spans="1:12" ht="17.25" thickBot="1" x14ac:dyDescent="0.3">
      <c r="A18" s="76"/>
      <c r="B18" s="74" t="s">
        <v>92</v>
      </c>
      <c r="C18" s="67">
        <v>6</v>
      </c>
      <c r="D18" s="81"/>
      <c r="E18" s="78"/>
      <c r="F18" s="75" t="s">
        <v>111</v>
      </c>
      <c r="G18" s="68">
        <v>9</v>
      </c>
    </row>
    <row r="19" spans="1:12" ht="16.5" x14ac:dyDescent="0.3">
      <c r="A19" s="77">
        <v>107</v>
      </c>
      <c r="B19" s="79" t="s">
        <v>53</v>
      </c>
      <c r="C19" s="63"/>
      <c r="D19" s="48"/>
      <c r="E19" s="48"/>
      <c r="F19" s="24"/>
      <c r="G19" s="48"/>
      <c r="I19" s="76"/>
      <c r="J19" s="74" t="s">
        <v>109</v>
      </c>
      <c r="K19" s="67">
        <v>4</v>
      </c>
    </row>
    <row r="20" spans="1:12" s="69" customFormat="1" ht="15" thickBot="1" x14ac:dyDescent="0.35">
      <c r="A20" s="78"/>
      <c r="B20" s="75" t="s">
        <v>93</v>
      </c>
      <c r="C20" s="68">
        <v>2</v>
      </c>
      <c r="D20" s="71"/>
      <c r="E20" s="71"/>
      <c r="F20" s="65"/>
      <c r="G20" s="71"/>
      <c r="I20" s="77">
        <v>141</v>
      </c>
      <c r="J20" s="79" t="s">
        <v>15</v>
      </c>
      <c r="K20" s="63"/>
    </row>
    <row r="21" spans="1:12" s="69" customFormat="1" ht="17.25" thickBot="1" x14ac:dyDescent="0.35">
      <c r="A21" s="94"/>
      <c r="B21" s="95"/>
      <c r="C21" s="66"/>
      <c r="D21" s="71"/>
      <c r="E21" s="71"/>
      <c r="F21" s="65"/>
      <c r="G21" s="71"/>
      <c r="I21" s="78"/>
      <c r="J21" s="75" t="s">
        <v>104</v>
      </c>
      <c r="K21" s="68">
        <v>6</v>
      </c>
    </row>
    <row r="22" spans="1:12" s="69" customFormat="1" ht="17.25" thickBot="1" x14ac:dyDescent="0.35">
      <c r="A22" s="94"/>
      <c r="B22" s="95"/>
      <c r="C22" s="66"/>
      <c r="D22" s="71"/>
      <c r="E22" s="71"/>
      <c r="F22" s="65"/>
      <c r="G22" s="71"/>
    </row>
    <row r="23" spans="1:12" s="69" customFormat="1" ht="15" thickBot="1" x14ac:dyDescent="0.35">
      <c r="A23" s="86" t="s">
        <v>27</v>
      </c>
      <c r="B23" s="87"/>
      <c r="C23" s="88"/>
      <c r="D23" s="71"/>
      <c r="E23" s="71"/>
      <c r="F23" s="65"/>
      <c r="G23" s="71"/>
    </row>
    <row r="24" spans="1:12" x14ac:dyDescent="0.3">
      <c r="A24" s="82">
        <v>1</v>
      </c>
      <c r="B24" s="96" t="s">
        <v>103</v>
      </c>
      <c r="C24" s="83"/>
      <c r="D24" s="71"/>
      <c r="E24" s="71"/>
      <c r="F24" s="65"/>
      <c r="G24" s="71"/>
      <c r="H24" s="69"/>
      <c r="I24" s="69"/>
      <c r="J24" s="69"/>
      <c r="K24" s="69"/>
      <c r="L24" s="69"/>
    </row>
    <row r="25" spans="1:12" ht="16.5" x14ac:dyDescent="0.3">
      <c r="A25" s="82">
        <v>2</v>
      </c>
      <c r="B25" s="96" t="s">
        <v>111</v>
      </c>
      <c r="C25" s="83"/>
      <c r="D25" s="71"/>
      <c r="E25" s="71"/>
      <c r="F25" s="65"/>
      <c r="G25" s="71"/>
      <c r="H25" s="69"/>
      <c r="I25" s="69"/>
      <c r="J25" s="69"/>
      <c r="K25" s="69"/>
      <c r="L25" s="69"/>
    </row>
    <row r="26" spans="1:12" ht="16.5" x14ac:dyDescent="0.3">
      <c r="A26" s="82">
        <v>3</v>
      </c>
      <c r="B26" s="96" t="s">
        <v>104</v>
      </c>
      <c r="C26" s="83"/>
      <c r="D26" s="71"/>
      <c r="E26" s="71"/>
      <c r="F26" s="65"/>
      <c r="G26" s="71"/>
      <c r="H26" s="69"/>
      <c r="I26" s="69"/>
      <c r="J26" s="69"/>
      <c r="K26" s="69"/>
      <c r="L26" s="69"/>
    </row>
    <row r="27" spans="1:12" ht="16.5" x14ac:dyDescent="0.3">
      <c r="A27" s="82">
        <v>4</v>
      </c>
      <c r="B27" s="97" t="s">
        <v>109</v>
      </c>
      <c r="C27" s="83"/>
      <c r="D27" s="71"/>
      <c r="E27" s="71"/>
      <c r="F27" s="65"/>
      <c r="G27" s="71"/>
      <c r="H27" s="69"/>
      <c r="I27" s="69"/>
      <c r="J27" s="69"/>
      <c r="K27" s="69"/>
      <c r="L27" s="69"/>
    </row>
    <row r="28" spans="1:12" x14ac:dyDescent="0.3">
      <c r="A28" s="98" t="s">
        <v>83</v>
      </c>
      <c r="B28" s="97" t="s">
        <v>107</v>
      </c>
      <c r="C28" s="83"/>
      <c r="D28" s="71"/>
      <c r="E28" s="71"/>
      <c r="F28" s="65"/>
      <c r="G28" s="71"/>
      <c r="H28" s="69"/>
      <c r="I28" s="69"/>
      <c r="J28" s="69"/>
      <c r="K28" s="69"/>
      <c r="L28" s="69"/>
    </row>
    <row r="29" spans="1:12" ht="16.5" x14ac:dyDescent="0.3">
      <c r="A29" s="98" t="s">
        <v>83</v>
      </c>
      <c r="B29" s="97" t="s">
        <v>108</v>
      </c>
      <c r="C29" s="83"/>
      <c r="D29" s="71"/>
      <c r="E29" s="71"/>
      <c r="F29" s="65"/>
      <c r="G29" s="71"/>
      <c r="H29" s="69"/>
      <c r="I29" s="69"/>
      <c r="J29" s="69"/>
      <c r="K29" s="69"/>
      <c r="L29" s="69"/>
    </row>
    <row r="30" spans="1:12" ht="16.5" x14ac:dyDescent="0.3">
      <c r="A30" s="98" t="s">
        <v>83</v>
      </c>
      <c r="B30" s="97" t="s">
        <v>110</v>
      </c>
      <c r="C30" s="83"/>
      <c r="D30" s="71"/>
      <c r="E30" s="71"/>
      <c r="F30" s="65"/>
      <c r="G30" s="71"/>
      <c r="H30" s="69"/>
      <c r="I30" s="69"/>
      <c r="J30" s="69"/>
      <c r="K30" s="69"/>
      <c r="L30" s="69"/>
    </row>
    <row r="31" spans="1:12" x14ac:dyDescent="0.3">
      <c r="A31" s="98" t="s">
        <v>83</v>
      </c>
      <c r="B31" s="97" t="s">
        <v>112</v>
      </c>
      <c r="C31" s="83"/>
      <c r="D31" s="71"/>
      <c r="E31" s="71"/>
      <c r="F31" s="65"/>
      <c r="G31" s="71"/>
      <c r="H31" s="69"/>
      <c r="I31" s="69"/>
      <c r="J31" s="69"/>
      <c r="K31" s="69"/>
      <c r="L31" s="69"/>
    </row>
    <row r="32" spans="1:12" ht="16.5" x14ac:dyDescent="0.3">
      <c r="A32" s="100" t="s">
        <v>135</v>
      </c>
      <c r="B32" s="97" t="s">
        <v>141</v>
      </c>
      <c r="C32" s="83"/>
      <c r="D32" s="71"/>
      <c r="E32" s="71"/>
      <c r="F32" s="65"/>
      <c r="G32" s="71"/>
      <c r="H32" s="69"/>
      <c r="I32" s="69"/>
      <c r="J32" s="69"/>
      <c r="K32" s="69"/>
      <c r="L32" s="69"/>
    </row>
    <row r="33" spans="1:12" x14ac:dyDescent="0.3">
      <c r="A33" s="100" t="s">
        <v>135</v>
      </c>
      <c r="B33" s="97" t="s">
        <v>113</v>
      </c>
      <c r="C33" s="83"/>
      <c r="D33" s="71"/>
      <c r="E33" s="71"/>
      <c r="F33" s="65"/>
      <c r="G33" s="71"/>
      <c r="H33" s="69"/>
      <c r="I33" s="69"/>
      <c r="J33" s="69"/>
      <c r="K33" s="69"/>
      <c r="L33" s="69"/>
    </row>
    <row r="34" spans="1:12" ht="16.5" x14ac:dyDescent="0.3">
      <c r="A34" s="100" t="s">
        <v>135</v>
      </c>
      <c r="B34" s="97" t="s">
        <v>146</v>
      </c>
      <c r="C34" s="83"/>
      <c r="D34" s="71"/>
      <c r="E34" s="71"/>
      <c r="F34" s="65"/>
      <c r="G34" s="71"/>
      <c r="H34" s="69"/>
      <c r="I34" s="69"/>
      <c r="J34" s="69"/>
      <c r="K34" s="69"/>
      <c r="L34" s="69"/>
    </row>
    <row r="35" spans="1:12" ht="16.5" x14ac:dyDescent="0.3">
      <c r="A35" s="100" t="s">
        <v>135</v>
      </c>
      <c r="B35" s="97" t="s">
        <v>130</v>
      </c>
      <c r="C35" s="83"/>
      <c r="D35" s="71"/>
      <c r="E35" s="71"/>
      <c r="F35" s="65"/>
      <c r="G35" s="71"/>
      <c r="H35" s="69"/>
      <c r="I35" s="69"/>
      <c r="J35" s="69"/>
      <c r="K35" s="69"/>
      <c r="L35" s="69"/>
    </row>
    <row r="36" spans="1:12" ht="16.5" x14ac:dyDescent="0.3">
      <c r="A36" s="100" t="s">
        <v>139</v>
      </c>
      <c r="B36" s="97" t="s">
        <v>145</v>
      </c>
      <c r="C36" s="83"/>
      <c r="D36" s="71"/>
      <c r="E36" s="71"/>
      <c r="F36" s="65"/>
      <c r="G36" s="71"/>
      <c r="H36" s="69"/>
      <c r="I36" s="69"/>
      <c r="J36" s="69"/>
      <c r="K36" s="69"/>
      <c r="L36" s="69"/>
    </row>
    <row r="37" spans="1:12" ht="16.5" x14ac:dyDescent="0.3">
      <c r="A37" s="100" t="s">
        <v>139</v>
      </c>
      <c r="B37" s="97" t="s">
        <v>137</v>
      </c>
      <c r="C37" s="83"/>
      <c r="D37" s="71"/>
      <c r="E37" s="71"/>
      <c r="F37" s="65"/>
      <c r="G37" s="71"/>
      <c r="H37" s="69"/>
      <c r="I37" s="69"/>
      <c r="J37" s="69"/>
      <c r="K37" s="69"/>
      <c r="L37" s="69"/>
    </row>
    <row r="38" spans="1:12" ht="16.5" x14ac:dyDescent="0.3">
      <c r="A38" s="100" t="s">
        <v>139</v>
      </c>
      <c r="B38" s="97" t="s">
        <v>134</v>
      </c>
      <c r="C38" s="83"/>
      <c r="D38" s="71"/>
      <c r="E38" s="71"/>
      <c r="F38" s="65"/>
      <c r="G38" s="71"/>
      <c r="H38" s="69"/>
      <c r="I38" s="69"/>
      <c r="J38" s="69"/>
      <c r="K38" s="69"/>
      <c r="L38" s="69"/>
    </row>
    <row r="39" spans="1:12" ht="17.25" thickBot="1" x14ac:dyDescent="0.35">
      <c r="A39" s="101" t="s">
        <v>139</v>
      </c>
      <c r="B39" s="99" t="s">
        <v>147</v>
      </c>
      <c r="C39" s="92"/>
      <c r="D39" s="71"/>
      <c r="E39" s="71"/>
      <c r="F39" s="65"/>
      <c r="G39" s="71"/>
      <c r="H39" s="69"/>
      <c r="I39" s="69"/>
      <c r="J39" s="69"/>
      <c r="K39" s="69"/>
      <c r="L39" s="69"/>
    </row>
    <row r="40" spans="1:12" ht="16.5" x14ac:dyDescent="0.3">
      <c r="A40" s="48"/>
      <c r="B40" s="24"/>
      <c r="C40" s="48"/>
      <c r="D40" s="48"/>
      <c r="E40" s="48"/>
      <c r="F40" s="24"/>
      <c r="G40" s="71"/>
      <c r="H40" s="69"/>
      <c r="I40" s="69"/>
      <c r="J40" s="69"/>
      <c r="K40" s="69"/>
      <c r="L40" s="69"/>
    </row>
    <row r="41" spans="1:12" x14ac:dyDescent="0.3">
      <c r="A41" s="48"/>
      <c r="B41" s="24"/>
      <c r="C41" s="48"/>
      <c r="D41" s="48"/>
      <c r="E41" s="48"/>
      <c r="F41" s="24"/>
      <c r="G41" s="48"/>
    </row>
    <row r="42" spans="1:12" x14ac:dyDescent="0.3">
      <c r="A42" s="48"/>
      <c r="B42" s="24"/>
      <c r="C42" s="48"/>
      <c r="D42" s="48"/>
      <c r="E42" s="48"/>
      <c r="F42" s="24"/>
      <c r="G42" s="48"/>
    </row>
    <row r="43" spans="1:12" x14ac:dyDescent="0.3">
      <c r="A43" s="24"/>
      <c r="B43" s="24"/>
      <c r="C43" s="24"/>
      <c r="D43" s="24"/>
      <c r="E43" s="24"/>
      <c r="F43" s="24"/>
      <c r="G43" s="24"/>
    </row>
    <row r="44" spans="1:12" x14ac:dyDescent="0.3">
      <c r="A44" s="24"/>
      <c r="B44" s="24"/>
      <c r="C44" s="24"/>
      <c r="D44" s="24"/>
      <c r="E44" s="24"/>
      <c r="F44" s="24"/>
      <c r="G44" s="24"/>
    </row>
  </sheetData>
  <pageMargins left="0.63" right="0.34" top="0.53" bottom="0.56000000000000005" header="0.31496062992125984" footer="0.31496062992125984"/>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0"/>
  <sheetViews>
    <sheetView zoomScale="90" zoomScaleNormal="90" workbookViewId="0">
      <selection activeCell="L7" sqref="L7:L8"/>
    </sheetView>
  </sheetViews>
  <sheetFormatPr defaultRowHeight="15.6" x14ac:dyDescent="0.3"/>
  <cols>
    <col min="1" max="1" width="4.6640625" customWidth="1"/>
    <col min="2" max="2" width="29.66406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3" width="10.88671875" style="16" customWidth="1"/>
    <col min="14" max="16" width="14.44140625" style="18" hidden="1" customWidth="1"/>
    <col min="17" max="17" width="10.88671875" style="18" customWidth="1"/>
  </cols>
  <sheetData>
    <row r="1" spans="1:17" s="15" customFormat="1" ht="52.5" customHeight="1" x14ac:dyDescent="0.25">
      <c r="B1" s="89" t="str">
        <f>TRANSPOSE(Seadista!A9)</f>
        <v>XIV Mesikäpa Minikäsipallimängud 2015</v>
      </c>
      <c r="N1" s="14"/>
      <c r="O1" s="14"/>
      <c r="P1" s="14"/>
      <c r="Q1" s="14"/>
    </row>
    <row r="2" spans="1:17" s="16" customFormat="1" ht="37.5" customHeight="1" x14ac:dyDescent="0.2">
      <c r="B2" s="91" t="str">
        <f>TRANSPOSE(Seadista!A12)</f>
        <v>Kehra 18.aprill</v>
      </c>
      <c r="C2" s="17"/>
      <c r="D2" s="17"/>
      <c r="E2" s="17"/>
      <c r="F2" s="17"/>
      <c r="G2" s="17"/>
      <c r="H2" s="17"/>
      <c r="I2" s="17"/>
      <c r="J2" s="17"/>
      <c r="K2" s="17"/>
      <c r="N2" s="18"/>
      <c r="O2" s="18"/>
      <c r="P2" s="18"/>
      <c r="Q2" s="18"/>
    </row>
    <row r="3" spans="1:17" s="19" customFormat="1" ht="30" customHeight="1" x14ac:dyDescent="0.3">
      <c r="A3" s="124" t="s">
        <v>75</v>
      </c>
      <c r="B3" s="125"/>
      <c r="C3" s="125"/>
      <c r="D3" s="125"/>
      <c r="E3" s="125"/>
      <c r="F3" s="125"/>
      <c r="G3" s="125"/>
      <c r="H3" s="125"/>
      <c r="I3" s="125"/>
      <c r="J3" s="125"/>
      <c r="K3" s="125"/>
      <c r="L3" s="125"/>
      <c r="M3" s="125"/>
      <c r="N3" s="125"/>
      <c r="O3" s="125"/>
      <c r="P3" s="125"/>
      <c r="Q3" s="126"/>
    </row>
    <row r="4" spans="1:17" s="20" customFormat="1" ht="23.25" customHeight="1" x14ac:dyDescent="0.3">
      <c r="A4" s="52"/>
      <c r="B4" s="53" t="s">
        <v>6</v>
      </c>
      <c r="C4" s="127">
        <v>1</v>
      </c>
      <c r="D4" s="128"/>
      <c r="E4" s="129"/>
      <c r="F4" s="127">
        <v>2</v>
      </c>
      <c r="G4" s="128"/>
      <c r="H4" s="129"/>
      <c r="I4" s="127">
        <v>3</v>
      </c>
      <c r="J4" s="128"/>
      <c r="K4" s="129"/>
      <c r="L4" s="25" t="s">
        <v>7</v>
      </c>
      <c r="M4" s="25" t="s">
        <v>8</v>
      </c>
      <c r="N4" s="55" t="s">
        <v>9</v>
      </c>
      <c r="O4" s="55" t="s">
        <v>10</v>
      </c>
      <c r="P4" s="55"/>
      <c r="Q4" s="25" t="s">
        <v>11</v>
      </c>
    </row>
    <row r="5" spans="1:17" s="14" customFormat="1" ht="30" customHeight="1" x14ac:dyDescent="0.3">
      <c r="A5" s="119">
        <f>TRANSPOSE(C4)</f>
        <v>1</v>
      </c>
      <c r="B5" s="121" t="s">
        <v>62</v>
      </c>
      <c r="C5" s="102"/>
      <c r="D5" s="103"/>
      <c r="E5" s="104"/>
      <c r="F5" s="130">
        <f>IF(AND(ISNUMBER(F6),ISNUMBER(H6)),IF(F6=H6,Seadista!B6,IF(F6-H6&gt;0,Seadista!B4,Seadista!B5)),"Mängimata")</f>
        <v>2</v>
      </c>
      <c r="G5" s="131"/>
      <c r="H5" s="132"/>
      <c r="I5" s="130">
        <f>IF(AND(ISNUMBER(I6),ISNUMBER(K6)),IF(I6=K6,Seadista!B6,IF(I6-K6&gt;0,Seadista!B4,Seadista!B5)),"Mängimata")</f>
        <v>2</v>
      </c>
      <c r="J5" s="131"/>
      <c r="K5" s="132"/>
      <c r="L5" s="108">
        <f>SUMIF(C5:K5,"&gt;=0")</f>
        <v>4</v>
      </c>
      <c r="M5" s="110">
        <f>IF(AND(ISNUMBER(F6),ISNUMBER(H6),ISNUMBER(I6),ISNUMBER(K6)),F6-H6+I6-K6,"pooleli")</f>
        <v>14</v>
      </c>
      <c r="N5" s="42">
        <f>RANK($L5,$L$5:$L$10,-1)</f>
        <v>3</v>
      </c>
      <c r="O5" s="42">
        <f>RANK($M5,$M$5:$M$10,-1)*0.01</f>
        <v>0.03</v>
      </c>
      <c r="P5" s="42">
        <f>N5+O5</f>
        <v>3.03</v>
      </c>
      <c r="Q5" s="112">
        <f>IF(AND(ISNUMBER($P$5),ISNUMBER($P$7),ISNUMBER($P$9)),RANK($P5,$P$5:$P$10),"pooleli")</f>
        <v>1</v>
      </c>
    </row>
    <row r="6" spans="1:17" s="14" customFormat="1" ht="30" customHeight="1" x14ac:dyDescent="0.3">
      <c r="A6" s="120"/>
      <c r="B6" s="122"/>
      <c r="C6" s="105"/>
      <c r="D6" s="106"/>
      <c r="E6" s="107"/>
      <c r="F6" s="43">
        <v>7</v>
      </c>
      <c r="G6" s="44" t="s">
        <v>12</v>
      </c>
      <c r="H6" s="45">
        <v>2</v>
      </c>
      <c r="I6" s="43">
        <v>11</v>
      </c>
      <c r="J6" s="44" t="s">
        <v>12</v>
      </c>
      <c r="K6" s="45">
        <v>2</v>
      </c>
      <c r="L6" s="109"/>
      <c r="M6" s="111"/>
      <c r="N6" s="46"/>
      <c r="O6" s="46"/>
      <c r="P6" s="46"/>
      <c r="Q6" s="113"/>
    </row>
    <row r="7" spans="1:17" s="14" customFormat="1" ht="30" customHeight="1" x14ac:dyDescent="0.3">
      <c r="A7" s="119">
        <f>TRANSPOSE(F4)</f>
        <v>2</v>
      </c>
      <c r="B7" s="121" t="s">
        <v>76</v>
      </c>
      <c r="C7" s="130">
        <f>IF(AND(ISNUMBER(C8),ISNUMBER(E8)),IF(C8=E8,Seadista!B6,IF(C8-E8&gt;0,Seadista!B4,Seadista!B5)),"Mängimata")</f>
        <v>0</v>
      </c>
      <c r="D7" s="131"/>
      <c r="E7" s="132"/>
      <c r="F7" s="102"/>
      <c r="G7" s="103"/>
      <c r="H7" s="104"/>
      <c r="I7" s="130">
        <f>IF(AND(ISNUMBER(I8),ISNUMBER(K8)),IF(I8=K8,Seadista!B6,IF(I8-K8&gt;0,Seadista!B4,Seadista!B5)),"Mängimata")</f>
        <v>1</v>
      </c>
      <c r="J7" s="131"/>
      <c r="K7" s="132"/>
      <c r="L7" s="108">
        <f>SUMIF(C7:K7,"&gt;=0")</f>
        <v>1</v>
      </c>
      <c r="M7" s="110">
        <f>IF(AND(ISNUMBER(C8),ISNUMBER(E8),ISNUMBER(I8),ISNUMBER(K8)),C8-E8+I8-K8,"pooleli")</f>
        <v>-5</v>
      </c>
      <c r="N7" s="42">
        <f>RANK($L7,$L$5:$L$10,-1)</f>
        <v>1</v>
      </c>
      <c r="O7" s="42">
        <f>RANK($M7,$M$5:$M$10,-1)*0.01</f>
        <v>0.02</v>
      </c>
      <c r="P7" s="42">
        <f>N7+O7</f>
        <v>1.02</v>
      </c>
      <c r="Q7" s="112">
        <f>IF(AND(ISNUMBER($P$5),ISNUMBER($P$7),ISNUMBER($P$9)),RANK($P7,$P$5:$P$10),"pooleli")</f>
        <v>2</v>
      </c>
    </row>
    <row r="8" spans="1:17" s="14" customFormat="1" ht="30" customHeight="1" x14ac:dyDescent="0.3">
      <c r="A8" s="120"/>
      <c r="B8" s="122"/>
      <c r="C8" s="43">
        <f>IF(ISBLANK(H6),"",H6)</f>
        <v>2</v>
      </c>
      <c r="D8" s="47" t="s">
        <v>12</v>
      </c>
      <c r="E8" s="45">
        <f>IF(ISBLANK(F6),"",F6)</f>
        <v>7</v>
      </c>
      <c r="F8" s="105"/>
      <c r="G8" s="106"/>
      <c r="H8" s="107"/>
      <c r="I8" s="43">
        <v>2</v>
      </c>
      <c r="J8" s="44" t="s">
        <v>12</v>
      </c>
      <c r="K8" s="45">
        <v>2</v>
      </c>
      <c r="L8" s="109"/>
      <c r="M8" s="111"/>
      <c r="N8" s="46"/>
      <c r="O8" s="42"/>
      <c r="P8" s="42"/>
      <c r="Q8" s="113"/>
    </row>
    <row r="9" spans="1:17" s="14" customFormat="1" ht="30" customHeight="1" x14ac:dyDescent="0.3">
      <c r="A9" s="119">
        <f>TRANSPOSE(I4)</f>
        <v>3</v>
      </c>
      <c r="B9" s="121" t="s">
        <v>36</v>
      </c>
      <c r="C9" s="130">
        <f>IF(AND(ISNUMBER(C10),ISNUMBER(E10)),IF(C10=E10,Seadista!B6,IF(C10-E10&gt;0,Seadista!B4,Seadista!B5)),"Mängimata")</f>
        <v>0</v>
      </c>
      <c r="D9" s="131"/>
      <c r="E9" s="132"/>
      <c r="F9" s="130">
        <f>IF(AND(ISNUMBER(F10),ISNUMBER(H10)),IF(F10=H10,Seadista!B6,IF(F10-H10&gt;0,Seadista!B4,Seadista!B5)),"Mängimata")</f>
        <v>1</v>
      </c>
      <c r="G9" s="131"/>
      <c r="H9" s="132"/>
      <c r="I9" s="102"/>
      <c r="J9" s="103"/>
      <c r="K9" s="104"/>
      <c r="L9" s="108">
        <f>SUMIF(C9:K9,"&gt;=0")</f>
        <v>1</v>
      </c>
      <c r="M9" s="110">
        <f>IF(AND(ISNUMBER(C10),ISNUMBER(E10),ISNUMBER(F10),ISNUMBER(H10)),C10-E10+F10-H10,"pooleli")</f>
        <v>-9</v>
      </c>
      <c r="N9" s="42">
        <f>RANK($L9,$L$5:$L$10,-1)</f>
        <v>1</v>
      </c>
      <c r="O9" s="42">
        <f>RANK($M9,$M$5:$M$10,-1)*0.01</f>
        <v>0.01</v>
      </c>
      <c r="P9" s="42">
        <f>N9+O9</f>
        <v>1.01</v>
      </c>
      <c r="Q9" s="112">
        <f>IF(AND(ISNUMBER($P$5),ISNUMBER($P$7),ISNUMBER($P$9)),RANK($P9,$P$5:$P$10),"pooleli")</f>
        <v>3</v>
      </c>
    </row>
    <row r="10" spans="1:17" s="14" customFormat="1" ht="30" customHeight="1" x14ac:dyDescent="0.3">
      <c r="A10" s="120"/>
      <c r="B10" s="122"/>
      <c r="C10" s="43">
        <f>IF(ISBLANK(K6),"",K6)</f>
        <v>2</v>
      </c>
      <c r="D10" s="44" t="s">
        <v>12</v>
      </c>
      <c r="E10" s="45">
        <f>IF(ISBLANK(I6),"",I6)</f>
        <v>11</v>
      </c>
      <c r="F10" s="43">
        <f>IF(ISBLANK(K8),"",K8)</f>
        <v>2</v>
      </c>
      <c r="G10" s="44" t="s">
        <v>12</v>
      </c>
      <c r="H10" s="45">
        <f>IF(ISBLANK(I8),"",I8)</f>
        <v>2</v>
      </c>
      <c r="I10" s="105"/>
      <c r="J10" s="106"/>
      <c r="K10" s="107"/>
      <c r="L10" s="109"/>
      <c r="M10" s="111"/>
      <c r="N10" s="46"/>
      <c r="O10" s="42"/>
      <c r="P10" s="42"/>
      <c r="Q10" s="113"/>
    </row>
  </sheetData>
  <mergeCells count="28">
    <mergeCell ref="A3:Q3"/>
    <mergeCell ref="C4:E4"/>
    <mergeCell ref="F4:H4"/>
    <mergeCell ref="I4:K4"/>
    <mergeCell ref="A5:A6"/>
    <mergeCell ref="B5:B6"/>
    <mergeCell ref="C5:E6"/>
    <mergeCell ref="F5:H5"/>
    <mergeCell ref="I5:K5"/>
    <mergeCell ref="L5:L6"/>
    <mergeCell ref="M5:M6"/>
    <mergeCell ref="Q5:Q6"/>
    <mergeCell ref="A7:A8"/>
    <mergeCell ref="B7:B8"/>
    <mergeCell ref="C7:E7"/>
    <mergeCell ref="F7:H8"/>
    <mergeCell ref="I7:K7"/>
    <mergeCell ref="L7:L8"/>
    <mergeCell ref="M7:M8"/>
    <mergeCell ref="Q7:Q8"/>
    <mergeCell ref="M9:M10"/>
    <mergeCell ref="Q9:Q10"/>
    <mergeCell ref="A9:A10"/>
    <mergeCell ref="B9:B10"/>
    <mergeCell ref="C9:E9"/>
    <mergeCell ref="F9:H9"/>
    <mergeCell ref="I9:K10"/>
    <mergeCell ref="L9:L10"/>
  </mergeCells>
  <pageMargins left="0.70866141732283472" right="0.70866141732283472" top="0.74803149606299213" bottom="0.74803149606299213"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0"/>
  <sheetViews>
    <sheetView zoomScale="90" zoomScaleNormal="90" workbookViewId="0">
      <selection activeCell="I9" sqref="I9:K10"/>
    </sheetView>
  </sheetViews>
  <sheetFormatPr defaultRowHeight="15.6" x14ac:dyDescent="0.3"/>
  <cols>
    <col min="1" max="1" width="4.6640625" customWidth="1"/>
    <col min="2" max="2" width="29.66406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3" width="10.88671875" style="16" customWidth="1"/>
    <col min="14" max="16" width="14.44140625" style="18" hidden="1" customWidth="1"/>
    <col min="17" max="17" width="10.88671875" style="18" customWidth="1"/>
  </cols>
  <sheetData>
    <row r="1" spans="1:17" s="15" customFormat="1" ht="52.5" customHeight="1" x14ac:dyDescent="0.25">
      <c r="B1" s="89" t="str">
        <f>TRANSPOSE(Seadista!A9)</f>
        <v>XIV Mesikäpa Minikäsipallimängud 2015</v>
      </c>
      <c r="N1" s="14"/>
      <c r="O1" s="14"/>
      <c r="P1" s="14"/>
      <c r="Q1" s="14"/>
    </row>
    <row r="2" spans="1:17" s="16" customFormat="1" ht="37.5" customHeight="1" x14ac:dyDescent="0.2">
      <c r="B2" s="91" t="str">
        <f>TRANSPOSE(Seadista!A12)</f>
        <v>Kehra 18.aprill</v>
      </c>
      <c r="C2" s="17"/>
      <c r="D2" s="17"/>
      <c r="E2" s="17"/>
      <c r="F2" s="17"/>
      <c r="G2" s="17"/>
      <c r="H2" s="17"/>
      <c r="I2" s="17"/>
      <c r="J2" s="17"/>
      <c r="K2" s="17"/>
      <c r="N2" s="18"/>
      <c r="O2" s="18"/>
      <c r="P2" s="18"/>
      <c r="Q2" s="18"/>
    </row>
    <row r="3" spans="1:17" s="19" customFormat="1" ht="30" customHeight="1" x14ac:dyDescent="0.3">
      <c r="A3" s="124" t="s">
        <v>80</v>
      </c>
      <c r="B3" s="125"/>
      <c r="C3" s="125"/>
      <c r="D3" s="125"/>
      <c r="E3" s="125"/>
      <c r="F3" s="125"/>
      <c r="G3" s="125"/>
      <c r="H3" s="125"/>
      <c r="I3" s="125"/>
      <c r="J3" s="125"/>
      <c r="K3" s="125"/>
      <c r="L3" s="125"/>
      <c r="M3" s="125"/>
      <c r="N3" s="125"/>
      <c r="O3" s="125"/>
      <c r="P3" s="125"/>
      <c r="Q3" s="126"/>
    </row>
    <row r="4" spans="1:17" s="20" customFormat="1" ht="23.25" customHeight="1" x14ac:dyDescent="0.3">
      <c r="A4" s="52"/>
      <c r="B4" s="53" t="s">
        <v>6</v>
      </c>
      <c r="C4" s="127">
        <v>1</v>
      </c>
      <c r="D4" s="128"/>
      <c r="E4" s="129"/>
      <c r="F4" s="127">
        <v>2</v>
      </c>
      <c r="G4" s="128"/>
      <c r="H4" s="129"/>
      <c r="I4" s="127">
        <v>3</v>
      </c>
      <c r="J4" s="128"/>
      <c r="K4" s="129"/>
      <c r="L4" s="25" t="s">
        <v>7</v>
      </c>
      <c r="M4" s="25" t="s">
        <v>8</v>
      </c>
      <c r="N4" s="55" t="s">
        <v>9</v>
      </c>
      <c r="O4" s="55" t="s">
        <v>10</v>
      </c>
      <c r="P4" s="55"/>
      <c r="Q4" s="25" t="s">
        <v>11</v>
      </c>
    </row>
    <row r="5" spans="1:17" s="14" customFormat="1" ht="30" customHeight="1" x14ac:dyDescent="0.3">
      <c r="A5" s="119">
        <f>TRANSPOSE(C4)</f>
        <v>1</v>
      </c>
      <c r="B5" s="121" t="s">
        <v>22</v>
      </c>
      <c r="C5" s="102"/>
      <c r="D5" s="103"/>
      <c r="E5" s="104"/>
      <c r="F5" s="130">
        <f>IF(AND(ISNUMBER(F6),ISNUMBER(H6)),IF(F6=H6,Seadista!B6,IF(F6-H6&gt;0,Seadista!B4,Seadista!B5)),"Mängimata")</f>
        <v>2</v>
      </c>
      <c r="G5" s="131"/>
      <c r="H5" s="132"/>
      <c r="I5" s="130">
        <f>IF(AND(ISNUMBER(I6),ISNUMBER(K6)),IF(I6=K6,Seadista!B6,IF(I6-K6&gt;0,Seadista!B4,Seadista!B5)),"Mängimata")</f>
        <v>2</v>
      </c>
      <c r="J5" s="131"/>
      <c r="K5" s="132"/>
      <c r="L5" s="108">
        <f>SUMIF(C5:K5,"&gt;=0")</f>
        <v>4</v>
      </c>
      <c r="M5" s="110">
        <f>IF(AND(ISNUMBER(F6),ISNUMBER(H6),ISNUMBER(I6),ISNUMBER(K6)),F6-H6+I6-K6,"pooleli")</f>
        <v>18</v>
      </c>
      <c r="N5" s="42">
        <f>RANK($L5,$L$5:$L$10,-1)</f>
        <v>3</v>
      </c>
      <c r="O5" s="42">
        <f>RANK($M5,$M$5:$M$10,-1)*0.01</f>
        <v>0.03</v>
      </c>
      <c r="P5" s="42">
        <f>N5+O5</f>
        <v>3.03</v>
      </c>
      <c r="Q5" s="112">
        <f>IF(AND(ISNUMBER($P$5),ISNUMBER($P$7),ISNUMBER($P$9)),RANK($P5,$P$5:$P$10),"pooleli")</f>
        <v>1</v>
      </c>
    </row>
    <row r="6" spans="1:17" s="14" customFormat="1" ht="30" customHeight="1" x14ac:dyDescent="0.3">
      <c r="A6" s="120"/>
      <c r="B6" s="122"/>
      <c r="C6" s="105"/>
      <c r="D6" s="106"/>
      <c r="E6" s="107"/>
      <c r="F6" s="43">
        <v>9</v>
      </c>
      <c r="G6" s="44" t="s">
        <v>12</v>
      </c>
      <c r="H6" s="45">
        <v>2</v>
      </c>
      <c r="I6" s="43">
        <v>12</v>
      </c>
      <c r="J6" s="44" t="s">
        <v>12</v>
      </c>
      <c r="K6" s="45">
        <v>1</v>
      </c>
      <c r="L6" s="109"/>
      <c r="M6" s="111"/>
      <c r="N6" s="46"/>
      <c r="O6" s="46"/>
      <c r="P6" s="46"/>
      <c r="Q6" s="113"/>
    </row>
    <row r="7" spans="1:17" s="14" customFormat="1" ht="30" customHeight="1" x14ac:dyDescent="0.3">
      <c r="A7" s="119">
        <f>TRANSPOSE(F4)</f>
        <v>2</v>
      </c>
      <c r="B7" s="121" t="s">
        <v>81</v>
      </c>
      <c r="C7" s="130">
        <f>IF(AND(ISNUMBER(C8),ISNUMBER(E8)),IF(C8=E8,Seadista!B6,IF(C8-E8&gt;0,Seadista!B4,Seadista!B5)),"Mängimata")</f>
        <v>0</v>
      </c>
      <c r="D7" s="131"/>
      <c r="E7" s="132"/>
      <c r="F7" s="102"/>
      <c r="G7" s="103"/>
      <c r="H7" s="104"/>
      <c r="I7" s="130">
        <f>IF(AND(ISNUMBER(I8),ISNUMBER(K8)),IF(I8=K8,Seadista!B6,IF(I8-K8&gt;0,Seadista!B4,Seadista!B5)),"Mängimata")</f>
        <v>2</v>
      </c>
      <c r="J7" s="131"/>
      <c r="K7" s="132"/>
      <c r="L7" s="108">
        <f>SUMIF(C7:K7,"&gt;=0")</f>
        <v>2</v>
      </c>
      <c r="M7" s="110">
        <f>IF(AND(ISNUMBER(C8),ISNUMBER(E8),ISNUMBER(I8),ISNUMBER(K8)),C8-E8+I8-K8,"pooleli")</f>
        <v>3</v>
      </c>
      <c r="N7" s="42">
        <f>RANK($L7,$L$5:$L$10,-1)</f>
        <v>2</v>
      </c>
      <c r="O7" s="42">
        <f>RANK($M7,$M$5:$M$10,-1)*0.01</f>
        <v>0.02</v>
      </c>
      <c r="P7" s="42">
        <f>N7+O7</f>
        <v>2.02</v>
      </c>
      <c r="Q7" s="112">
        <f>IF(AND(ISNUMBER($P$5),ISNUMBER($P$7),ISNUMBER($P$9)),RANK($P7,$P$5:$P$10),"pooleli")</f>
        <v>2</v>
      </c>
    </row>
    <row r="8" spans="1:17" s="14" customFormat="1" ht="30" customHeight="1" x14ac:dyDescent="0.3">
      <c r="A8" s="120"/>
      <c r="B8" s="122"/>
      <c r="C8" s="43">
        <f>IF(ISBLANK(H6),"",H6)</f>
        <v>2</v>
      </c>
      <c r="D8" s="47" t="s">
        <v>12</v>
      </c>
      <c r="E8" s="45">
        <f>IF(ISBLANK(F6),"",F6)</f>
        <v>9</v>
      </c>
      <c r="F8" s="105"/>
      <c r="G8" s="106"/>
      <c r="H8" s="107"/>
      <c r="I8" s="43">
        <v>11</v>
      </c>
      <c r="J8" s="44" t="s">
        <v>12</v>
      </c>
      <c r="K8" s="45">
        <v>1</v>
      </c>
      <c r="L8" s="109"/>
      <c r="M8" s="111"/>
      <c r="N8" s="46"/>
      <c r="O8" s="42"/>
      <c r="P8" s="42"/>
      <c r="Q8" s="113"/>
    </row>
    <row r="9" spans="1:17" s="14" customFormat="1" ht="30" customHeight="1" x14ac:dyDescent="0.3">
      <c r="A9" s="119">
        <f>TRANSPOSE(I4)</f>
        <v>3</v>
      </c>
      <c r="B9" s="121" t="s">
        <v>23</v>
      </c>
      <c r="C9" s="130">
        <f>IF(AND(ISNUMBER(C10),ISNUMBER(E10)),IF(C10=E10,Seadista!B6,IF(C10-E10&gt;0,Seadista!B4,Seadista!B5)),"Mängimata")</f>
        <v>0</v>
      </c>
      <c r="D9" s="131"/>
      <c r="E9" s="132"/>
      <c r="F9" s="130">
        <f>IF(AND(ISNUMBER(F10),ISNUMBER(H10)),IF(F10=H10,Seadista!B6,IF(F10-H10&gt;0,Seadista!B4,Seadista!B5)),"Mängimata")</f>
        <v>0</v>
      </c>
      <c r="G9" s="131"/>
      <c r="H9" s="132"/>
      <c r="I9" s="102"/>
      <c r="J9" s="103"/>
      <c r="K9" s="104"/>
      <c r="L9" s="108">
        <f>SUMIF(C9:K9,"&gt;=0")</f>
        <v>0</v>
      </c>
      <c r="M9" s="110">
        <f>IF(AND(ISNUMBER(C10),ISNUMBER(E10),ISNUMBER(F10),ISNUMBER(H10)),C10-E10+F10-H10,"pooleli")</f>
        <v>-21</v>
      </c>
      <c r="N9" s="42">
        <f>RANK($L9,$L$5:$L$10,-1)</f>
        <v>1</v>
      </c>
      <c r="O9" s="42">
        <f>RANK($M9,$M$5:$M$10,-1)*0.01</f>
        <v>0.01</v>
      </c>
      <c r="P9" s="42">
        <f>N9+O9</f>
        <v>1.01</v>
      </c>
      <c r="Q9" s="112">
        <f>IF(AND(ISNUMBER($P$5),ISNUMBER($P$7),ISNUMBER($P$9)),RANK($P9,$P$5:$P$10),"pooleli")</f>
        <v>3</v>
      </c>
    </row>
    <row r="10" spans="1:17" s="14" customFormat="1" ht="30" customHeight="1" x14ac:dyDescent="0.3">
      <c r="A10" s="120"/>
      <c r="B10" s="122"/>
      <c r="C10" s="43">
        <f>IF(ISBLANK(K6),"",K6)</f>
        <v>1</v>
      </c>
      <c r="D10" s="44" t="s">
        <v>12</v>
      </c>
      <c r="E10" s="45">
        <f>IF(ISBLANK(I6),"",I6)</f>
        <v>12</v>
      </c>
      <c r="F10" s="43">
        <f>IF(ISBLANK(K8),"",K8)</f>
        <v>1</v>
      </c>
      <c r="G10" s="44" t="s">
        <v>12</v>
      </c>
      <c r="H10" s="45">
        <f>IF(ISBLANK(I8),"",I8)</f>
        <v>11</v>
      </c>
      <c r="I10" s="105"/>
      <c r="J10" s="106"/>
      <c r="K10" s="107"/>
      <c r="L10" s="109"/>
      <c r="M10" s="111"/>
      <c r="N10" s="46"/>
      <c r="O10" s="42"/>
      <c r="P10" s="42"/>
      <c r="Q10" s="113"/>
    </row>
  </sheetData>
  <mergeCells count="28">
    <mergeCell ref="A3:Q3"/>
    <mergeCell ref="C4:E4"/>
    <mergeCell ref="F4:H4"/>
    <mergeCell ref="I4:K4"/>
    <mergeCell ref="A5:A6"/>
    <mergeCell ref="B5:B6"/>
    <mergeCell ref="C5:E6"/>
    <mergeCell ref="F5:H5"/>
    <mergeCell ref="I5:K5"/>
    <mergeCell ref="L5:L6"/>
    <mergeCell ref="M5:M6"/>
    <mergeCell ref="Q5:Q6"/>
    <mergeCell ref="A7:A8"/>
    <mergeCell ref="B7:B8"/>
    <mergeCell ref="C7:E7"/>
    <mergeCell ref="F7:H8"/>
    <mergeCell ref="I7:K7"/>
    <mergeCell ref="L7:L8"/>
    <mergeCell ref="M7:M8"/>
    <mergeCell ref="Q7:Q8"/>
    <mergeCell ref="M9:M10"/>
    <mergeCell ref="Q9:Q10"/>
    <mergeCell ref="A9:A10"/>
    <mergeCell ref="B9:B10"/>
    <mergeCell ref="C9:E9"/>
    <mergeCell ref="F9:H9"/>
    <mergeCell ref="I9:K10"/>
    <mergeCell ref="L9:L10"/>
  </mergeCells>
  <pageMargins left="0.70866141732283472" right="0.70866141732283472" top="0.74803149606299213" bottom="0.74803149606299213"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R33" sqref="R33"/>
    </sheetView>
  </sheetViews>
  <sheetFormatPr defaultRowHeight="14.4" x14ac:dyDescent="0.3"/>
  <cols>
    <col min="1" max="1" width="61.44140625" customWidth="1"/>
  </cols>
  <sheetData>
    <row r="1" spans="1:2" ht="15.75" thickBot="1" x14ac:dyDescent="0.3"/>
    <row r="2" spans="1:2" ht="30" x14ac:dyDescent="0.3">
      <c r="A2" s="1" t="s">
        <v>0</v>
      </c>
      <c r="B2" s="2"/>
    </row>
    <row r="3" spans="1:2" ht="15" x14ac:dyDescent="0.25">
      <c r="A3" s="3"/>
      <c r="B3" s="4"/>
    </row>
    <row r="4" spans="1:2" ht="17.399999999999999" x14ac:dyDescent="0.3">
      <c r="A4" s="5" t="s">
        <v>1</v>
      </c>
      <c r="B4" s="6">
        <v>2</v>
      </c>
    </row>
    <row r="5" spans="1:2" ht="18" x14ac:dyDescent="0.25">
      <c r="A5" s="5" t="s">
        <v>2</v>
      </c>
      <c r="B5" s="6">
        <v>0</v>
      </c>
    </row>
    <row r="6" spans="1:2" ht="18.75" thickBot="1" x14ac:dyDescent="0.3">
      <c r="A6" s="7" t="s">
        <v>3</v>
      </c>
      <c r="B6" s="8">
        <v>1</v>
      </c>
    </row>
    <row r="7" spans="1:2" ht="15" x14ac:dyDescent="0.25">
      <c r="A7" s="9"/>
      <c r="B7" s="9"/>
    </row>
    <row r="8" spans="1:2" ht="37.5" customHeight="1" thickBot="1" x14ac:dyDescent="0.35">
      <c r="A8" s="10" t="s">
        <v>4</v>
      </c>
    </row>
    <row r="9" spans="1:2" ht="18" thickBot="1" x14ac:dyDescent="0.35">
      <c r="A9" s="11" t="s">
        <v>54</v>
      </c>
    </row>
    <row r="11" spans="1:2" ht="28.8" x14ac:dyDescent="0.3">
      <c r="A11" s="10" t="s">
        <v>28</v>
      </c>
    </row>
    <row r="12" spans="1:2" ht="15" x14ac:dyDescent="0.25">
      <c r="A12" s="90" t="s">
        <v>55</v>
      </c>
    </row>
  </sheetData>
  <phoneticPr fontId="12"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workbookViewId="0">
      <selection activeCell="I40" sqref="I40"/>
    </sheetView>
  </sheetViews>
  <sheetFormatPr defaultColWidth="8.88671875" defaultRowHeight="13.2" x14ac:dyDescent="0.25"/>
  <cols>
    <col min="1" max="16384" width="8.88671875" style="12"/>
  </cols>
  <sheetData/>
  <sheetProtection password="CC8E" sheet="1" objects="1" scenarios="1"/>
  <phoneticPr fontId="12" type="noConversion"/>
  <printOptions horizontalCentered="1" gridLinesSet="0"/>
  <pageMargins left="0.74803149606299213" right="0.74803149606299213" top="0.98425196850393704" bottom="0.98425196850393704" header="0.51181102362204722" footer="0.51181102362204722"/>
  <pageSetup paperSize="9" orientation="portrait" horizontalDpi="180" verticalDpi="180" r:id="rId1"/>
  <headerFooter alignWithMargins="0">
    <oddHeader>&amp;CVäike "Turniiriabimees"&amp;RDesigned by V.Jürna
1998/99</oddHeader>
    <oddFooter>&amp;C&amp;A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zoomScale="90" zoomScaleNormal="90" workbookViewId="0">
      <selection activeCell="Z25" sqref="Z25"/>
    </sheetView>
  </sheetViews>
  <sheetFormatPr defaultRowHeight="15.6" x14ac:dyDescent="0.3"/>
  <cols>
    <col min="1" max="1" width="4.6640625" customWidth="1"/>
    <col min="2" max="2" width="26.66406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3" width="10.88671875" style="16" customWidth="1"/>
    <col min="14" max="16" width="14.44140625" style="18" hidden="1" customWidth="1"/>
    <col min="17" max="17" width="10.88671875" style="18" customWidth="1"/>
  </cols>
  <sheetData>
    <row r="1" spans="1:17" s="15" customFormat="1" ht="52.5" customHeight="1" x14ac:dyDescent="0.25">
      <c r="B1" s="89" t="str">
        <f>TRANSPOSE(Seadista!A9)</f>
        <v>XIV Mesikäpa Minikäsipallimängud 2015</v>
      </c>
      <c r="N1" s="14"/>
      <c r="O1" s="14"/>
      <c r="P1" s="14"/>
      <c r="Q1" s="14"/>
    </row>
    <row r="2" spans="1:17" s="16" customFormat="1" ht="37.5" customHeight="1" x14ac:dyDescent="0.2">
      <c r="B2" s="91" t="str">
        <f>TRANSPOSE(Seadista!A12)</f>
        <v>Kehra 18.aprill</v>
      </c>
      <c r="C2" s="17"/>
      <c r="D2" s="17"/>
      <c r="E2" s="17"/>
      <c r="F2" s="17"/>
      <c r="G2" s="17"/>
      <c r="H2" s="17"/>
      <c r="I2" s="17"/>
      <c r="J2" s="17"/>
      <c r="K2" s="17"/>
      <c r="N2" s="18"/>
      <c r="O2" s="18"/>
      <c r="P2" s="18"/>
      <c r="Q2" s="18"/>
    </row>
    <row r="3" spans="1:17" s="19" customFormat="1" ht="30" customHeight="1" x14ac:dyDescent="0.3">
      <c r="A3" s="124" t="s">
        <v>5</v>
      </c>
      <c r="B3" s="125"/>
      <c r="C3" s="125"/>
      <c r="D3" s="125"/>
      <c r="E3" s="125"/>
      <c r="F3" s="125"/>
      <c r="G3" s="125"/>
      <c r="H3" s="125"/>
      <c r="I3" s="125"/>
      <c r="J3" s="125"/>
      <c r="K3" s="125"/>
      <c r="L3" s="125"/>
      <c r="M3" s="125"/>
      <c r="N3" s="125"/>
      <c r="O3" s="125"/>
      <c r="P3" s="125"/>
      <c r="Q3" s="126"/>
    </row>
    <row r="4" spans="1:17" s="20" customFormat="1" ht="23.25" customHeight="1" x14ac:dyDescent="0.3">
      <c r="A4" s="52"/>
      <c r="B4" s="53" t="s">
        <v>6</v>
      </c>
      <c r="C4" s="127">
        <v>1</v>
      </c>
      <c r="D4" s="128"/>
      <c r="E4" s="129"/>
      <c r="F4" s="127">
        <v>2</v>
      </c>
      <c r="G4" s="128"/>
      <c r="H4" s="129"/>
      <c r="I4" s="127">
        <v>3</v>
      </c>
      <c r="J4" s="128"/>
      <c r="K4" s="129"/>
      <c r="L4" s="25" t="s">
        <v>7</v>
      </c>
      <c r="M4" s="25" t="s">
        <v>8</v>
      </c>
      <c r="N4" s="55" t="s">
        <v>9</v>
      </c>
      <c r="O4" s="55" t="s">
        <v>10</v>
      </c>
      <c r="P4" s="55"/>
      <c r="Q4" s="25" t="s">
        <v>11</v>
      </c>
    </row>
    <row r="5" spans="1:17" s="14" customFormat="1" ht="30" customHeight="1" x14ac:dyDescent="0.3">
      <c r="A5" s="119">
        <f>TRANSPOSE(C4)</f>
        <v>1</v>
      </c>
      <c r="B5" s="121"/>
      <c r="C5" s="102"/>
      <c r="D5" s="103"/>
      <c r="E5" s="104"/>
      <c r="F5" s="130" t="str">
        <f>IF(AND(ISNUMBER(F6),ISNUMBER(H6)),IF(F6=H6,Seadista!B6,IF(F6-H6&gt;0,Seadista!B4,Seadista!B5)),"Mängimata")</f>
        <v>Mängimata</v>
      </c>
      <c r="G5" s="131"/>
      <c r="H5" s="132"/>
      <c r="I5" s="130" t="str">
        <f>IF(AND(ISNUMBER(I6),ISNUMBER(K6)),IF(I6=K6,Seadista!B6,IF(I6-K6&gt;0,Seadista!B4,Seadista!B5)),"Mängimata")</f>
        <v>Mängimata</v>
      </c>
      <c r="J5" s="131"/>
      <c r="K5" s="132"/>
      <c r="L5" s="108">
        <f>SUMIF(C5:K5,"&gt;=0")</f>
        <v>0</v>
      </c>
      <c r="M5" s="110" t="str">
        <f>IF(AND(ISNUMBER(F6),ISNUMBER(H6),ISNUMBER(I6),ISNUMBER(K6)),F6-H6+I6-K6,"pooleli")</f>
        <v>pooleli</v>
      </c>
      <c r="N5" s="42">
        <f>RANK($L5,$L$5:$L$10,-1)</f>
        <v>1</v>
      </c>
      <c r="O5" s="42" t="e">
        <f>RANK($M5,$M$5:$M$10,-1)*0.01</f>
        <v>#VALUE!</v>
      </c>
      <c r="P5" s="42" t="e">
        <f>N5+O5</f>
        <v>#VALUE!</v>
      </c>
      <c r="Q5" s="112" t="str">
        <f>IF(AND(ISNUMBER($P$5),ISNUMBER($P$7),ISNUMBER($P$9)),RANK($P5,$P$5:$P$10),"pooleli")</f>
        <v>pooleli</v>
      </c>
    </row>
    <row r="6" spans="1:17" s="14" customFormat="1" ht="30" customHeight="1" x14ac:dyDescent="0.3">
      <c r="A6" s="120"/>
      <c r="B6" s="122"/>
      <c r="C6" s="105"/>
      <c r="D6" s="106"/>
      <c r="E6" s="107"/>
      <c r="F6" s="43"/>
      <c r="G6" s="44" t="s">
        <v>12</v>
      </c>
      <c r="H6" s="45"/>
      <c r="I6" s="43"/>
      <c r="J6" s="44" t="s">
        <v>12</v>
      </c>
      <c r="K6" s="45"/>
      <c r="L6" s="109"/>
      <c r="M6" s="111"/>
      <c r="N6" s="46"/>
      <c r="O6" s="46"/>
      <c r="P6" s="46"/>
      <c r="Q6" s="113"/>
    </row>
    <row r="7" spans="1:17" s="14" customFormat="1" ht="30" customHeight="1" x14ac:dyDescent="0.3">
      <c r="A7" s="119">
        <f>TRANSPOSE(F4)</f>
        <v>2</v>
      </c>
      <c r="B7" s="121"/>
      <c r="C7" s="130" t="str">
        <f>IF(AND(ISNUMBER(C8),ISNUMBER(E8)),IF(C8=E8,Seadista!B6,IF(C8-E8&gt;0,Seadista!B4,Seadista!B5)),"Mängimata")</f>
        <v>Mängimata</v>
      </c>
      <c r="D7" s="131"/>
      <c r="E7" s="132"/>
      <c r="F7" s="102"/>
      <c r="G7" s="103"/>
      <c r="H7" s="104"/>
      <c r="I7" s="130" t="str">
        <f>IF(AND(ISNUMBER(I8),ISNUMBER(K8)),IF(I8=K8,Seadista!B6,IF(I8-K8&gt;0,Seadista!B4,Seadista!B5)),"Mängimata")</f>
        <v>Mängimata</v>
      </c>
      <c r="J7" s="131"/>
      <c r="K7" s="132"/>
      <c r="L7" s="108">
        <f>SUMIF(C7:K7,"&gt;=0")</f>
        <v>0</v>
      </c>
      <c r="M7" s="110" t="str">
        <f>IF(AND(ISNUMBER(C8),ISNUMBER(E8),ISNUMBER(I8),ISNUMBER(K8)),C8-E8+I8-K8,"pooleli")</f>
        <v>pooleli</v>
      </c>
      <c r="N7" s="42">
        <f>RANK($L7,$L$5:$L$10,-1)</f>
        <v>1</v>
      </c>
      <c r="O7" s="42" t="e">
        <f>RANK($M7,$M$5:$M$10,-1)*0.01</f>
        <v>#VALUE!</v>
      </c>
      <c r="P7" s="42" t="e">
        <f>N7+O7</f>
        <v>#VALUE!</v>
      </c>
      <c r="Q7" s="112" t="str">
        <f>IF(AND(ISNUMBER($P$5),ISNUMBER($P$7),ISNUMBER($P$9)),RANK($P7,$P$5:$P$10),"pooleli")</f>
        <v>pooleli</v>
      </c>
    </row>
    <row r="8" spans="1:17" s="14" customFormat="1" ht="30" customHeight="1" x14ac:dyDescent="0.3">
      <c r="A8" s="120"/>
      <c r="B8" s="122"/>
      <c r="C8" s="43" t="str">
        <f>IF(ISBLANK(H6),"",H6)</f>
        <v/>
      </c>
      <c r="D8" s="47" t="s">
        <v>12</v>
      </c>
      <c r="E8" s="45" t="str">
        <f>IF(ISBLANK(F6),"",F6)</f>
        <v/>
      </c>
      <c r="F8" s="105"/>
      <c r="G8" s="106"/>
      <c r="H8" s="107"/>
      <c r="I8" s="43"/>
      <c r="J8" s="44" t="s">
        <v>12</v>
      </c>
      <c r="K8" s="45"/>
      <c r="L8" s="109"/>
      <c r="M8" s="111"/>
      <c r="N8" s="46"/>
      <c r="O8" s="42"/>
      <c r="P8" s="42"/>
      <c r="Q8" s="113"/>
    </row>
    <row r="9" spans="1:17" s="14" customFormat="1" ht="30" customHeight="1" x14ac:dyDescent="0.3">
      <c r="A9" s="119">
        <f>TRANSPOSE(I4)</f>
        <v>3</v>
      </c>
      <c r="B9" s="121"/>
      <c r="C9" s="130" t="str">
        <f>IF(AND(ISNUMBER(C10),ISNUMBER(E10)),IF(C10=E10,Seadista!B6,IF(C10-E10&gt;0,Seadista!B4,Seadista!B5)),"Mängimata")</f>
        <v>Mängimata</v>
      </c>
      <c r="D9" s="131"/>
      <c r="E9" s="132"/>
      <c r="F9" s="130" t="str">
        <f>IF(AND(ISNUMBER(F10),ISNUMBER(H10)),IF(F10=H10,Seadista!B6,IF(F10-H10&gt;0,Seadista!B4,Seadista!B5)),"Mängimata")</f>
        <v>Mängimata</v>
      </c>
      <c r="G9" s="131"/>
      <c r="H9" s="132"/>
      <c r="I9" s="102"/>
      <c r="J9" s="103"/>
      <c r="K9" s="104"/>
      <c r="L9" s="108">
        <f>SUMIF(C9:K9,"&gt;=0")</f>
        <v>0</v>
      </c>
      <c r="M9" s="110" t="str">
        <f>IF(AND(ISNUMBER(C10),ISNUMBER(E10),ISNUMBER(F10),ISNUMBER(H10)),C10-E10+F10-H10,"pooleli")</f>
        <v>pooleli</v>
      </c>
      <c r="N9" s="42">
        <f>RANK($L9,$L$5:$L$10,-1)</f>
        <v>1</v>
      </c>
      <c r="O9" s="42" t="e">
        <f>RANK($M9,$M$5:$M$10,-1)*0.01</f>
        <v>#VALUE!</v>
      </c>
      <c r="P9" s="42" t="e">
        <f>N9+O9</f>
        <v>#VALUE!</v>
      </c>
      <c r="Q9" s="112" t="str">
        <f>IF(AND(ISNUMBER($P$5),ISNUMBER($P$7),ISNUMBER($P$9)),RANK($P9,$P$5:$P$10),"pooleli")</f>
        <v>pooleli</v>
      </c>
    </row>
    <row r="10" spans="1:17" s="14" customFormat="1" ht="30" customHeight="1" x14ac:dyDescent="0.3">
      <c r="A10" s="120"/>
      <c r="B10" s="122"/>
      <c r="C10" s="43" t="str">
        <f>IF(ISBLANK(K6),"",K6)</f>
        <v/>
      </c>
      <c r="D10" s="44" t="s">
        <v>12</v>
      </c>
      <c r="E10" s="45" t="str">
        <f>IF(ISBLANK(I6),"",I6)</f>
        <v/>
      </c>
      <c r="F10" s="43" t="str">
        <f>IF(ISBLANK(K8),"",K8)</f>
        <v/>
      </c>
      <c r="G10" s="44" t="s">
        <v>12</v>
      </c>
      <c r="H10" s="45" t="str">
        <f>IF(ISBLANK(I8),"",I8)</f>
        <v/>
      </c>
      <c r="I10" s="105"/>
      <c r="J10" s="106"/>
      <c r="K10" s="107"/>
      <c r="L10" s="109"/>
      <c r="M10" s="111"/>
      <c r="N10" s="46"/>
      <c r="O10" s="42"/>
      <c r="P10" s="42"/>
      <c r="Q10" s="113"/>
    </row>
  </sheetData>
  <mergeCells count="28">
    <mergeCell ref="A3:Q3"/>
    <mergeCell ref="A5:A6"/>
    <mergeCell ref="B5:B6"/>
    <mergeCell ref="C5:E6"/>
    <mergeCell ref="F5:H5"/>
    <mergeCell ref="I5:K5"/>
    <mergeCell ref="L5:L6"/>
    <mergeCell ref="M5:M6"/>
    <mergeCell ref="Q5:Q6"/>
    <mergeCell ref="C4:E4"/>
    <mergeCell ref="A9:A10"/>
    <mergeCell ref="B9:B10"/>
    <mergeCell ref="C9:E9"/>
    <mergeCell ref="F9:H9"/>
    <mergeCell ref="A7:A8"/>
    <mergeCell ref="B7:B8"/>
    <mergeCell ref="C7:E7"/>
    <mergeCell ref="F7:H8"/>
    <mergeCell ref="F4:H4"/>
    <mergeCell ref="I4:K4"/>
    <mergeCell ref="M9:M10"/>
    <mergeCell ref="Q9:Q10"/>
    <mergeCell ref="L7:L8"/>
    <mergeCell ref="M7:M8"/>
    <mergeCell ref="Q7:Q8"/>
    <mergeCell ref="L9:L10"/>
    <mergeCell ref="I7:K7"/>
    <mergeCell ref="I9:K10"/>
  </mergeCells>
  <phoneticPr fontId="12" type="noConversion"/>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zoomScale="90" zoomScaleNormal="90" workbookViewId="0">
      <selection activeCell="P26" sqref="P26"/>
    </sheetView>
  </sheetViews>
  <sheetFormatPr defaultRowHeight="15.6" x14ac:dyDescent="0.3"/>
  <cols>
    <col min="1" max="1" width="4.6640625" customWidth="1"/>
    <col min="2" max="2" width="26.66406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6" width="10.88671875" style="16" customWidth="1"/>
    <col min="17" max="19" width="14.44140625" style="18" hidden="1" customWidth="1"/>
    <col min="20" max="20" width="10.88671875" style="18" customWidth="1"/>
  </cols>
  <sheetData>
    <row r="1" spans="1:20" s="15" customFormat="1" ht="52.5" customHeight="1" x14ac:dyDescent="0.25">
      <c r="B1" s="89" t="str">
        <f>TRANSPOSE(Seadista!A9)</f>
        <v>XIV Mesikäpa Minikäsipallimängud 2015</v>
      </c>
      <c r="N1" s="14"/>
      <c r="O1" s="14"/>
      <c r="P1" s="14"/>
      <c r="Q1" s="14"/>
    </row>
    <row r="2" spans="1:20" s="16" customFormat="1" ht="37.5" customHeight="1" x14ac:dyDescent="0.2">
      <c r="B2" s="91" t="str">
        <f>TRANSPOSE(Seadista!A12)</f>
        <v>Kehra 18.aprill</v>
      </c>
      <c r="C2" s="17"/>
      <c r="D2" s="17"/>
      <c r="E2" s="17"/>
      <c r="F2" s="17"/>
      <c r="G2" s="17"/>
      <c r="H2" s="17"/>
      <c r="I2" s="17"/>
      <c r="J2" s="17"/>
      <c r="K2" s="17"/>
      <c r="N2" s="18"/>
      <c r="O2" s="18"/>
      <c r="P2" s="18"/>
      <c r="Q2" s="18"/>
    </row>
    <row r="3" spans="1:20" s="19" customFormat="1" ht="30" customHeight="1" x14ac:dyDescent="0.3">
      <c r="A3" s="124" t="s">
        <v>5</v>
      </c>
      <c r="B3" s="125"/>
      <c r="C3" s="125"/>
      <c r="D3" s="125"/>
      <c r="E3" s="125"/>
      <c r="F3" s="125"/>
      <c r="G3" s="125"/>
      <c r="H3" s="125"/>
      <c r="I3" s="125"/>
      <c r="J3" s="125"/>
      <c r="K3" s="125"/>
      <c r="L3" s="125"/>
      <c r="M3" s="125"/>
      <c r="N3" s="125"/>
      <c r="O3" s="125"/>
      <c r="P3" s="125"/>
      <c r="Q3" s="125"/>
      <c r="R3" s="125"/>
      <c r="S3" s="125"/>
      <c r="T3" s="126"/>
    </row>
    <row r="4" spans="1:20" s="20" customFormat="1" ht="23.25" customHeight="1" x14ac:dyDescent="0.3">
      <c r="A4" s="52"/>
      <c r="B4" s="53" t="s">
        <v>6</v>
      </c>
      <c r="C4" s="127">
        <v>1</v>
      </c>
      <c r="D4" s="128"/>
      <c r="E4" s="129"/>
      <c r="F4" s="127">
        <v>2</v>
      </c>
      <c r="G4" s="128"/>
      <c r="H4" s="129"/>
      <c r="I4" s="127">
        <v>3</v>
      </c>
      <c r="J4" s="128"/>
      <c r="K4" s="129"/>
      <c r="L4" s="127">
        <v>4</v>
      </c>
      <c r="M4" s="128"/>
      <c r="N4" s="129"/>
      <c r="O4" s="25" t="s">
        <v>7</v>
      </c>
      <c r="P4" s="25" t="s">
        <v>8</v>
      </c>
      <c r="Q4" s="55" t="s">
        <v>9</v>
      </c>
      <c r="R4" s="55" t="s">
        <v>10</v>
      </c>
      <c r="S4" s="55"/>
      <c r="T4" s="25" t="s">
        <v>11</v>
      </c>
    </row>
    <row r="5" spans="1:20" s="14" customFormat="1" ht="30" customHeight="1" x14ac:dyDescent="0.3">
      <c r="A5" s="119">
        <f>TRANSPOSE(C4)</f>
        <v>1</v>
      </c>
      <c r="B5" s="121"/>
      <c r="C5" s="102"/>
      <c r="D5" s="103"/>
      <c r="E5" s="104"/>
      <c r="F5" s="130" t="str">
        <f>IF(AND(ISNUMBER(F6),ISNUMBER(H6)),IF(F6=H6,Seadista!B6,IF(F6-H6&gt;0,Seadista!B4,Seadista!B5)),"Mängimata")</f>
        <v>Mängimata</v>
      </c>
      <c r="G5" s="131"/>
      <c r="H5" s="132"/>
      <c r="I5" s="130" t="str">
        <f>IF(AND(ISNUMBER(I6),ISNUMBER(K6)),IF(I6=K6,Seadista!B6,IF(I6-K6&gt;0,Seadista!B4,Seadista!B5)),"Mängimata")</f>
        <v>Mängimata</v>
      </c>
      <c r="J5" s="131"/>
      <c r="K5" s="132"/>
      <c r="L5" s="130" t="str">
        <f>IF(AND(ISNUMBER(L6),ISNUMBER(N6)),IF(L6=N6,Seadista!B6,IF(L6-N6&gt;0,Seadista!B4,Seadista!B5)),"Mängimata")</f>
        <v>Mängimata</v>
      </c>
      <c r="M5" s="131"/>
      <c r="N5" s="132"/>
      <c r="O5" s="108">
        <f>SUMIF(C5:L5,"&gt;=0")</f>
        <v>0</v>
      </c>
      <c r="P5" s="110" t="str">
        <f>IF(AND(ISNUMBER(F6),ISNUMBER(H6),ISNUMBER(I6),ISNUMBER(K6),ISNUMBER(L6),ISNUMBER(N6)),F6-H6+I6-K6+L6-N6,"pooleli")</f>
        <v>pooleli</v>
      </c>
      <c r="Q5" s="42">
        <f>RANK($O5,$O$5:$O$12,-1)</f>
        <v>1</v>
      </c>
      <c r="R5" s="42" t="e">
        <f>RANK($P5,$P$5:$P$12,-1)*0.01</f>
        <v>#VALUE!</v>
      </c>
      <c r="S5" s="42" t="e">
        <f>Q5+R5</f>
        <v>#VALUE!</v>
      </c>
      <c r="T5" s="112" t="str">
        <f>IF(AND(ISNUMBER($S$5),ISNUMBER($S$7),ISNUMBER($S$9),ISNUMBER($S$11)),RANK($S5,$S$5:$S$12),"pooleli")</f>
        <v>pooleli</v>
      </c>
    </row>
    <row r="6" spans="1:20" s="14" customFormat="1" ht="30" customHeight="1" x14ac:dyDescent="0.3">
      <c r="A6" s="120"/>
      <c r="B6" s="122"/>
      <c r="C6" s="105"/>
      <c r="D6" s="106"/>
      <c r="E6" s="107"/>
      <c r="F6" s="43"/>
      <c r="G6" s="44" t="s">
        <v>12</v>
      </c>
      <c r="H6" s="45"/>
      <c r="I6" s="43"/>
      <c r="J6" s="44" t="s">
        <v>12</v>
      </c>
      <c r="K6" s="45"/>
      <c r="L6" s="43"/>
      <c r="M6" s="44" t="s">
        <v>12</v>
      </c>
      <c r="N6" s="45"/>
      <c r="O6" s="109"/>
      <c r="P6" s="111"/>
      <c r="Q6" s="46"/>
      <c r="R6" s="46"/>
      <c r="S6" s="46"/>
      <c r="T6" s="113"/>
    </row>
    <row r="7" spans="1:20" s="14" customFormat="1" ht="30" customHeight="1" x14ac:dyDescent="0.3">
      <c r="A7" s="119">
        <f>TRANSPOSE(F4)</f>
        <v>2</v>
      </c>
      <c r="B7" s="121"/>
      <c r="C7" s="130" t="str">
        <f>IF(AND(ISNUMBER(C8),ISNUMBER(E8)),IF(C8=E8,Seadista!B6,IF(C8-E8&gt;0,Seadista!B4,Seadista!B5)),"Mängimata")</f>
        <v>Mängimata</v>
      </c>
      <c r="D7" s="131"/>
      <c r="E7" s="132"/>
      <c r="F7" s="102"/>
      <c r="G7" s="103"/>
      <c r="H7" s="104"/>
      <c r="I7" s="130" t="str">
        <f>IF(AND(ISNUMBER(I8),ISNUMBER(K8)),IF(I8=K8,Seadista!B6,IF(I8-K8&gt;0,Seadista!B4,Seadista!B5)),"Mängimata")</f>
        <v>Mängimata</v>
      </c>
      <c r="J7" s="131"/>
      <c r="K7" s="132"/>
      <c r="L7" s="130" t="str">
        <f>IF(AND(ISNUMBER(L8),ISNUMBER(N8)),IF(L8=N8,Seadista!B6,IF(L8-N8&gt;0,Seadista!B4,Seadista!B5)),"Mängimata")</f>
        <v>Mängimata</v>
      </c>
      <c r="M7" s="131"/>
      <c r="N7" s="132"/>
      <c r="O7" s="108">
        <f>SUMIF(C7:L7,"&gt;=0")</f>
        <v>0</v>
      </c>
      <c r="P7" s="110" t="str">
        <f>IF(AND(ISNUMBER(C8),ISNUMBER(E8),ISNUMBER(I8),ISNUMBER(K8),ISNUMBER(L8),ISNUMBER(N8)),C8-E8+I8-K8+L8-N8,"pooleli")</f>
        <v>pooleli</v>
      </c>
      <c r="Q7" s="42">
        <f>RANK($O7,$O$5:$O$12,-1)</f>
        <v>1</v>
      </c>
      <c r="R7" s="42" t="e">
        <f>RANK($P7,$P$5:$P$12,-1)*0.01</f>
        <v>#VALUE!</v>
      </c>
      <c r="S7" s="42" t="e">
        <f>Q7+R7</f>
        <v>#VALUE!</v>
      </c>
      <c r="T7" s="112" t="str">
        <f>IF(AND(ISNUMBER($S$5),ISNUMBER($S$7),ISNUMBER($S$9),ISNUMBER($S$11)),RANK($S7,$S$5:$S$12),"pooleli")</f>
        <v>pooleli</v>
      </c>
    </row>
    <row r="8" spans="1:20" s="14" customFormat="1" ht="30" customHeight="1" x14ac:dyDescent="0.3">
      <c r="A8" s="120"/>
      <c r="B8" s="122"/>
      <c r="C8" s="43" t="str">
        <f>IF(ISBLANK(H6),"",H6)</f>
        <v/>
      </c>
      <c r="D8" s="47" t="s">
        <v>12</v>
      </c>
      <c r="E8" s="45" t="str">
        <f>IF(ISBLANK(F6),"",F6)</f>
        <v/>
      </c>
      <c r="F8" s="105"/>
      <c r="G8" s="106"/>
      <c r="H8" s="107"/>
      <c r="I8" s="43"/>
      <c r="J8" s="44" t="s">
        <v>12</v>
      </c>
      <c r="K8" s="45"/>
      <c r="L8" s="43"/>
      <c r="M8" s="44" t="s">
        <v>12</v>
      </c>
      <c r="N8" s="45"/>
      <c r="O8" s="109"/>
      <c r="P8" s="111"/>
      <c r="Q8" s="46"/>
      <c r="R8" s="42"/>
      <c r="S8" s="42"/>
      <c r="T8" s="113"/>
    </row>
    <row r="9" spans="1:20" s="14" customFormat="1" ht="30" customHeight="1" x14ac:dyDescent="0.3">
      <c r="A9" s="119">
        <f>TRANSPOSE(I4)</f>
        <v>3</v>
      </c>
      <c r="B9" s="121"/>
      <c r="C9" s="130" t="str">
        <f>IF(AND(ISNUMBER(C10),ISNUMBER(E10)),IF(C10=E10,Seadista!B6,IF(C10-E10&gt;0,Seadista!B4,Seadista!B5)),"Mängimata")</f>
        <v>Mängimata</v>
      </c>
      <c r="D9" s="131"/>
      <c r="E9" s="132"/>
      <c r="F9" s="130" t="str">
        <f>IF(AND(ISNUMBER(F10),ISNUMBER(H10)),IF(F10=H10,Seadista!B6,IF(F10-H10&gt;0,Seadista!B4,Seadista!B5)),"Mängimata")</f>
        <v>Mängimata</v>
      </c>
      <c r="G9" s="131"/>
      <c r="H9" s="132"/>
      <c r="I9" s="102"/>
      <c r="J9" s="103"/>
      <c r="K9" s="104"/>
      <c r="L9" s="130" t="str">
        <f>IF(AND(ISNUMBER(L10),ISNUMBER(N10)),IF(L10=N10,Seadista!B6,IF(L10-N10&gt;0,Seadista!B4,Seadista!B5)),"Mängimata")</f>
        <v>Mängimata</v>
      </c>
      <c r="M9" s="131"/>
      <c r="N9" s="132"/>
      <c r="O9" s="108">
        <f>SUMIF(C9:L9,"&gt;=0")</f>
        <v>0</v>
      </c>
      <c r="P9" s="110" t="str">
        <f>IF(AND(ISNUMBER(C10),ISNUMBER(E10),ISNUMBER(F10),ISNUMBER(H10),ISNUMBER(L10),ISNUMBER(N10)),C10-E10+F10-H10+L10-N10,"pooleli")</f>
        <v>pooleli</v>
      </c>
      <c r="Q9" s="42">
        <f>RANK($O9,$O$5:$O$12,-1)</f>
        <v>1</v>
      </c>
      <c r="R9" s="42" t="e">
        <f>RANK($P9,$P$5:$P$12,-1)*0.01</f>
        <v>#VALUE!</v>
      </c>
      <c r="S9" s="42" t="e">
        <f>Q9+R9</f>
        <v>#VALUE!</v>
      </c>
      <c r="T9" s="112" t="str">
        <f>IF(AND(ISNUMBER($S$5),ISNUMBER($S$7),ISNUMBER($S$9),ISNUMBER($S$11)),RANK($S9,$S$5:$S$12),"pooleli")</f>
        <v>pooleli</v>
      </c>
    </row>
    <row r="10" spans="1:20" s="14" customFormat="1" ht="30" customHeight="1" x14ac:dyDescent="0.3">
      <c r="A10" s="120"/>
      <c r="B10" s="122"/>
      <c r="C10" s="43" t="str">
        <f>IF(ISBLANK(K6),"",K6)</f>
        <v/>
      </c>
      <c r="D10" s="44" t="s">
        <v>12</v>
      </c>
      <c r="E10" s="45" t="str">
        <f>IF(ISBLANK(I6),"",I6)</f>
        <v/>
      </c>
      <c r="F10" s="43" t="str">
        <f>IF(ISBLANK(K8),"",K8)</f>
        <v/>
      </c>
      <c r="G10" s="44" t="s">
        <v>12</v>
      </c>
      <c r="H10" s="45" t="str">
        <f>IF(ISBLANK(I8),"",I8)</f>
        <v/>
      </c>
      <c r="I10" s="105"/>
      <c r="J10" s="106"/>
      <c r="K10" s="107"/>
      <c r="L10" s="43"/>
      <c r="M10" s="44" t="s">
        <v>12</v>
      </c>
      <c r="N10" s="45"/>
      <c r="O10" s="109"/>
      <c r="P10" s="111"/>
      <c r="Q10" s="46"/>
      <c r="R10" s="42"/>
      <c r="S10" s="42"/>
      <c r="T10" s="113"/>
    </row>
    <row r="11" spans="1:20" s="14" customFormat="1" ht="30" customHeight="1" x14ac:dyDescent="0.3">
      <c r="A11" s="119">
        <f>TRANSPOSE(L4)</f>
        <v>4</v>
      </c>
      <c r="B11" s="121"/>
      <c r="C11" s="130" t="str">
        <f>IF(AND(ISNUMBER(C12),ISNUMBER(E12)),IF(C12=E12,Seadista!B6,IF(C12-E12&gt;0,Seadista!B4,Seadista!B5)),"Mängimata")</f>
        <v>Mängimata</v>
      </c>
      <c r="D11" s="131"/>
      <c r="E11" s="132"/>
      <c r="F11" s="130" t="str">
        <f>IF(AND(ISNUMBER(F12),ISNUMBER(H12)),IF(F12=H12,Seadista!B6,IF(F12-H12&gt;0,Seadista!B4,Seadista!B5)),"Mängimata")</f>
        <v>Mängimata</v>
      </c>
      <c r="G11" s="131"/>
      <c r="H11" s="132"/>
      <c r="I11" s="130" t="str">
        <f>IF(AND(ISNUMBER(I12),ISNUMBER(K12)),IF(I12=K12,Seadista!B6,IF(I12-K12&gt;0,Seadista!B4,Seadista!B5)),"Mängimata")</f>
        <v>Mängimata</v>
      </c>
      <c r="J11" s="131"/>
      <c r="K11" s="132"/>
      <c r="L11" s="102"/>
      <c r="M11" s="103"/>
      <c r="N11" s="104"/>
      <c r="O11" s="108">
        <f>SUMIF(C11:M11,"&gt;=0")</f>
        <v>0</v>
      </c>
      <c r="P11" s="133" t="str">
        <f>IF(AND(ISNUMBER(C12),ISNUMBER(E12),ISNUMBER(F12),ISNUMBER(H12),ISNUMBER(I12),ISNUMBER(K12)),C12-E12+F12-H12+I12-K12,"pooleli")</f>
        <v>pooleli</v>
      </c>
      <c r="Q11" s="46">
        <f>RANK($O11,$O$5:$O$12,-1)</f>
        <v>1</v>
      </c>
      <c r="R11" s="42" t="e">
        <f>RANK($P11,$P$5:$P$12,-1)*0.01</f>
        <v>#VALUE!</v>
      </c>
      <c r="S11" s="42" t="e">
        <f>Q11+R11</f>
        <v>#VALUE!</v>
      </c>
      <c r="T11" s="112" t="str">
        <f>IF(AND(ISNUMBER($S$5),ISNUMBER($S$7),ISNUMBER($S$9),ISNUMBER($S$11)),RANK($S11,$S$5:$S$12),"pooleli")</f>
        <v>pooleli</v>
      </c>
    </row>
    <row r="12" spans="1:20" s="14" customFormat="1" ht="30" customHeight="1" x14ac:dyDescent="0.3">
      <c r="A12" s="120"/>
      <c r="B12" s="122"/>
      <c r="C12" s="43" t="str">
        <f>IF(ISBLANK(N6),"",N6)</f>
        <v/>
      </c>
      <c r="D12" s="44" t="s">
        <v>12</v>
      </c>
      <c r="E12" s="45" t="str">
        <f>IF(ISBLANK(L6),"",L6)</f>
        <v/>
      </c>
      <c r="F12" s="43" t="str">
        <f>IF(ISBLANK(N8),"",N8)</f>
        <v/>
      </c>
      <c r="G12" s="44" t="s">
        <v>12</v>
      </c>
      <c r="H12" s="45" t="str">
        <f>IF(ISBLANK(L8),"",L8)</f>
        <v/>
      </c>
      <c r="I12" s="43" t="str">
        <f>IF(ISBLANK(N10),"",N10)</f>
        <v/>
      </c>
      <c r="J12" s="44" t="s">
        <v>12</v>
      </c>
      <c r="K12" s="45" t="str">
        <f>IF(ISBLANK(L10),"",L10)</f>
        <v/>
      </c>
      <c r="L12" s="105"/>
      <c r="M12" s="106"/>
      <c r="N12" s="107"/>
      <c r="O12" s="109"/>
      <c r="P12" s="134"/>
      <c r="Q12" s="46"/>
      <c r="R12" s="42"/>
      <c r="S12" s="42"/>
      <c r="T12" s="113"/>
    </row>
  </sheetData>
  <mergeCells count="41">
    <mergeCell ref="T11:T12"/>
    <mergeCell ref="T5:T6"/>
    <mergeCell ref="F11:H11"/>
    <mergeCell ref="I11:K11"/>
    <mergeCell ref="O11:O12"/>
    <mergeCell ref="P5:P6"/>
    <mergeCell ref="I5:K5"/>
    <mergeCell ref="L5:N5"/>
    <mergeCell ref="T9:T10"/>
    <mergeCell ref="F9:H9"/>
    <mergeCell ref="P7:P8"/>
    <mergeCell ref="P9:P10"/>
    <mergeCell ref="I9:K10"/>
    <mergeCell ref="P11:P12"/>
    <mergeCell ref="F7:H8"/>
    <mergeCell ref="O7:O8"/>
    <mergeCell ref="A3:T3"/>
    <mergeCell ref="C4:E4"/>
    <mergeCell ref="F4:H4"/>
    <mergeCell ref="I4:K4"/>
    <mergeCell ref="L4:N4"/>
    <mergeCell ref="A11:A12"/>
    <mergeCell ref="O9:O10"/>
    <mergeCell ref="A9:A10"/>
    <mergeCell ref="I7:K7"/>
    <mergeCell ref="B7:B8"/>
    <mergeCell ref="L11:N12"/>
    <mergeCell ref="B11:B12"/>
    <mergeCell ref="C11:E11"/>
    <mergeCell ref="C7:E7"/>
    <mergeCell ref="A5:A6"/>
    <mergeCell ref="A7:A8"/>
    <mergeCell ref="O5:O6"/>
    <mergeCell ref="F5:H5"/>
    <mergeCell ref="T7:T8"/>
    <mergeCell ref="L9:N9"/>
    <mergeCell ref="L7:N7"/>
    <mergeCell ref="B9:B10"/>
    <mergeCell ref="C5:E6"/>
    <mergeCell ref="C9:E9"/>
    <mergeCell ref="B5:B6"/>
  </mergeCells>
  <phoneticPr fontId="12" type="noConversion"/>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zoomScale="90" zoomScaleNormal="90" workbookViewId="0">
      <selection activeCell="N14" sqref="N14"/>
    </sheetView>
  </sheetViews>
  <sheetFormatPr defaultRowHeight="15.6" x14ac:dyDescent="0.3"/>
  <cols>
    <col min="1" max="1" width="4.5546875" style="21" customWidth="1"/>
    <col min="2" max="2" width="27.332031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5" width="4.6640625" style="22" customWidth="1"/>
    <col min="16" max="16" width="2" style="22" customWidth="1"/>
    <col min="17" max="17" width="4.6640625" style="22" customWidth="1"/>
    <col min="18" max="19" width="10.6640625" style="16" customWidth="1"/>
    <col min="20" max="22" width="14.44140625" style="18" hidden="1" customWidth="1"/>
    <col min="23" max="23" width="10.88671875" style="18" customWidth="1"/>
  </cols>
  <sheetData>
    <row r="1" spans="1:23" s="15" customFormat="1" ht="52.5" customHeight="1" x14ac:dyDescent="0.25">
      <c r="B1" s="89" t="str">
        <f>TRANSPOSE(Seadista!A9)</f>
        <v>XIV Mesikäpa Minikäsipallimängud 2015</v>
      </c>
      <c r="N1" s="14"/>
      <c r="O1" s="14"/>
      <c r="P1" s="14"/>
      <c r="Q1" s="14"/>
    </row>
    <row r="2" spans="1:23" s="16" customFormat="1" ht="37.5" customHeight="1" x14ac:dyDescent="0.2">
      <c r="B2" s="91" t="str">
        <f>TRANSPOSE(Seadista!A12)</f>
        <v>Kehra 18.aprill</v>
      </c>
      <c r="C2" s="17"/>
      <c r="D2" s="17"/>
      <c r="E2" s="17"/>
      <c r="F2" s="17"/>
      <c r="G2" s="17"/>
      <c r="H2" s="17"/>
      <c r="I2" s="17"/>
      <c r="J2" s="17"/>
      <c r="K2" s="17"/>
      <c r="N2" s="18"/>
      <c r="O2" s="18"/>
      <c r="P2" s="18"/>
      <c r="Q2" s="18"/>
    </row>
    <row r="3" spans="1:23" s="19" customFormat="1" ht="30" customHeight="1" x14ac:dyDescent="0.3">
      <c r="A3" s="124" t="s">
        <v>13</v>
      </c>
      <c r="B3" s="125"/>
      <c r="C3" s="125"/>
      <c r="D3" s="125"/>
      <c r="E3" s="125"/>
      <c r="F3" s="125"/>
      <c r="G3" s="125"/>
      <c r="H3" s="125"/>
      <c r="I3" s="125"/>
      <c r="J3" s="125"/>
      <c r="K3" s="125"/>
      <c r="L3" s="125"/>
      <c r="M3" s="125"/>
      <c r="N3" s="125"/>
      <c r="O3" s="125"/>
      <c r="P3" s="125"/>
      <c r="Q3" s="125"/>
      <c r="R3" s="125"/>
      <c r="S3" s="125"/>
      <c r="T3" s="125"/>
      <c r="U3" s="125"/>
      <c r="V3" s="125"/>
      <c r="W3" s="126"/>
    </row>
    <row r="4" spans="1:23" s="20" customFormat="1" ht="20.25" customHeight="1" x14ac:dyDescent="0.3">
      <c r="A4" s="52"/>
      <c r="B4" s="53" t="s">
        <v>6</v>
      </c>
      <c r="C4" s="127">
        <v>1</v>
      </c>
      <c r="D4" s="128"/>
      <c r="E4" s="129"/>
      <c r="F4" s="127">
        <v>2</v>
      </c>
      <c r="G4" s="128"/>
      <c r="H4" s="129"/>
      <c r="I4" s="127">
        <v>3</v>
      </c>
      <c r="J4" s="128"/>
      <c r="K4" s="129"/>
      <c r="L4" s="127">
        <v>4</v>
      </c>
      <c r="M4" s="128"/>
      <c r="N4" s="129"/>
      <c r="O4" s="127">
        <v>5</v>
      </c>
      <c r="P4" s="128"/>
      <c r="Q4" s="129"/>
      <c r="R4" s="25" t="s">
        <v>7</v>
      </c>
      <c r="S4" s="25" t="s">
        <v>8</v>
      </c>
      <c r="T4" s="54" t="s">
        <v>9</v>
      </c>
      <c r="U4" s="54" t="s">
        <v>10</v>
      </c>
      <c r="V4" s="54"/>
      <c r="W4" s="25" t="s">
        <v>11</v>
      </c>
    </row>
    <row r="5" spans="1:23" s="14" customFormat="1" ht="30" customHeight="1" x14ac:dyDescent="0.3">
      <c r="A5" s="119">
        <f>TRANSPOSE(C4)</f>
        <v>1</v>
      </c>
      <c r="B5" s="121"/>
      <c r="C5" s="102"/>
      <c r="D5" s="103"/>
      <c r="E5" s="104"/>
      <c r="F5" s="114" t="str">
        <f>IF(AND(ISNUMBER(F6),ISNUMBER(H6)),IF(F6=H6,Seadista!B6,IF(F6-H6&gt;0,Seadista!B4,Seadista!B5)),"Mängimata")</f>
        <v>Mängimata</v>
      </c>
      <c r="G5" s="115"/>
      <c r="H5" s="116"/>
      <c r="I5" s="114" t="str">
        <f>IF(AND(ISNUMBER(I6),ISNUMBER(K6)),IF(I6=K6,Seadista!B6,IF(I6-K6&gt;0,Seadista!B4,Seadista!B5)),"Mängimata")</f>
        <v>Mängimata</v>
      </c>
      <c r="J5" s="115"/>
      <c r="K5" s="116"/>
      <c r="L5" s="114" t="str">
        <f>IF(AND(ISNUMBER(L6),ISNUMBER(N6)),IF(L6=N6,Seadista!$B$6,IF(L6-N6&gt;0,Seadista!$B$4,Seadista!$B$5)),"Mängimata")</f>
        <v>Mängimata</v>
      </c>
      <c r="M5" s="115"/>
      <c r="N5" s="116"/>
      <c r="O5" s="114" t="str">
        <f>IF(AND(ISNUMBER(O6),ISNUMBER(Q6)),IF(O6=Q6,Seadista!$B$6,IF(O6-Q6&gt;0,Seadista!$B$4,Seadista!$B$5)),"Mängimata")</f>
        <v>Mängimata</v>
      </c>
      <c r="P5" s="115"/>
      <c r="Q5" s="116"/>
      <c r="R5" s="108">
        <f>SUMIF($C5:$O5,"&gt;=0")</f>
        <v>0</v>
      </c>
      <c r="S5" s="110" t="str">
        <f>IF(AND(ISNUMBER(F6),ISNUMBER(H6),ISNUMBER(I6),ISNUMBER(K6),ISNUMBER(L6),ISNUMBER(N6),ISNUMBER(O6),ISNUMBER(Q6)),F6-H6+I6-K6+L6-N6+O6-Q6,"pooleli")</f>
        <v>pooleli</v>
      </c>
      <c r="T5" s="26">
        <f>RANK($R5,$R$5:$R$14,-1)</f>
        <v>1</v>
      </c>
      <c r="U5" s="27" t="e">
        <f>RANK($S5,$S$5:$S$14,-1)*0.01</f>
        <v>#VALUE!</v>
      </c>
      <c r="V5" s="28" t="e">
        <f>T5+U5</f>
        <v>#VALUE!</v>
      </c>
      <c r="W5" s="112" t="str">
        <f>IF(AND(ISNUMBER($V$5),ISNUMBER($V$7),ISNUMBER($V$9),ISNUMBER($V$11),ISNUMBER($V$13)),RANK($V5,$V$5:$V$14),"pooleli")</f>
        <v>pooleli</v>
      </c>
    </row>
    <row r="6" spans="1:23" s="14" customFormat="1" ht="30" customHeight="1" x14ac:dyDescent="0.3">
      <c r="A6" s="120"/>
      <c r="B6" s="122"/>
      <c r="C6" s="105"/>
      <c r="D6" s="106"/>
      <c r="E6" s="107"/>
      <c r="F6" s="29"/>
      <c r="G6" s="30" t="s">
        <v>12</v>
      </c>
      <c r="H6" s="31"/>
      <c r="I6" s="29"/>
      <c r="J6" s="30" t="s">
        <v>12</v>
      </c>
      <c r="K6" s="31"/>
      <c r="L6" s="29"/>
      <c r="M6" s="30" t="s">
        <v>12</v>
      </c>
      <c r="N6" s="31"/>
      <c r="O6" s="29"/>
      <c r="P6" s="30" t="s">
        <v>12</v>
      </c>
      <c r="Q6" s="31"/>
      <c r="R6" s="123"/>
      <c r="S6" s="117"/>
      <c r="T6" s="32"/>
      <c r="U6" s="33"/>
      <c r="V6" s="34"/>
      <c r="W6" s="118"/>
    </row>
    <row r="7" spans="1:23" s="14" customFormat="1" ht="30" customHeight="1" x14ac:dyDescent="0.3">
      <c r="A7" s="119">
        <f>TRANSPOSE(F4)</f>
        <v>2</v>
      </c>
      <c r="B7" s="121"/>
      <c r="C7" s="114" t="str">
        <f>IF(AND(ISNUMBER(C8),ISNUMBER(E8)),IF(C8=E8,Seadista!B6,IF(C8-E8&gt;0,Seadista!B4,Seadista!B5)),"Mängimata")</f>
        <v>Mängimata</v>
      </c>
      <c r="D7" s="115"/>
      <c r="E7" s="116"/>
      <c r="F7" s="102"/>
      <c r="G7" s="103"/>
      <c r="H7" s="104"/>
      <c r="I7" s="114" t="str">
        <f>IF(AND(ISNUMBER(I8),ISNUMBER(K8)),IF(I8=K8,Seadista!B6,IF(I8-K8&gt;0,Seadista!B4,Seadista!B5)),"Mängimata")</f>
        <v>Mängimata</v>
      </c>
      <c r="J7" s="115"/>
      <c r="K7" s="116"/>
      <c r="L7" s="114" t="str">
        <f>IF(AND(ISNUMBER(L8),ISNUMBER(N8)),IF(L8=N8,Seadista!B6,IF(L8-N8&gt;0,Seadista!B4,Seadista!B5)),"Mängimata")</f>
        <v>Mängimata</v>
      </c>
      <c r="M7" s="115"/>
      <c r="N7" s="116"/>
      <c r="O7" s="114" t="str">
        <f>IF(AND(ISNUMBER(O8),ISNUMBER(Q8)),IF(O8=Q8,Seadista!$B$6,IF(O8-Q8&gt;0,Seadista!$B$4,Seadista!$B$5)),"Mängimata")</f>
        <v>Mängimata</v>
      </c>
      <c r="P7" s="115"/>
      <c r="Q7" s="116"/>
      <c r="R7" s="108">
        <f>SUMIF($C7:$O7,"&gt;=0")</f>
        <v>0</v>
      </c>
      <c r="S7" s="110" t="str">
        <f>IF(AND(ISNUMBER(C8),ISNUMBER(E8),ISNUMBER(I8),ISNUMBER(K8),ISNUMBER(L8),ISNUMBER(N8),ISNUMBER(O8),ISNUMBER(Q8)),C8-E8+I8-K8+L8-N8+O8-Q8,"pooleli")</f>
        <v>pooleli</v>
      </c>
      <c r="T7" s="26">
        <f>RANK($R7,$R$5:$R$14,-1)</f>
        <v>1</v>
      </c>
      <c r="U7" s="27" t="e">
        <f>RANK($S7,$S$5:$S$14,-1)*0.01</f>
        <v>#VALUE!</v>
      </c>
      <c r="V7" s="28" t="e">
        <f>T7+U7</f>
        <v>#VALUE!</v>
      </c>
      <c r="W7" s="112" t="str">
        <f>IF(AND(ISNUMBER($V$5),ISNUMBER($V$7),ISNUMBER($V$9),ISNUMBER($V$11),ISNUMBER($V$13)),RANK($V7,$V$5:$V$14),"pooleli")</f>
        <v>pooleli</v>
      </c>
    </row>
    <row r="8" spans="1:23" s="14" customFormat="1" ht="30" customHeight="1" x14ac:dyDescent="0.3">
      <c r="A8" s="120"/>
      <c r="B8" s="122"/>
      <c r="C8" s="29" t="str">
        <f>IF(ISBLANK(H6),"",H6)</f>
        <v/>
      </c>
      <c r="D8" s="30" t="s">
        <v>12</v>
      </c>
      <c r="E8" s="31" t="str">
        <f>IF(ISBLANK(F6),"",F6)</f>
        <v/>
      </c>
      <c r="F8" s="105"/>
      <c r="G8" s="106"/>
      <c r="H8" s="107"/>
      <c r="I8" s="29"/>
      <c r="J8" s="30" t="s">
        <v>12</v>
      </c>
      <c r="K8" s="31"/>
      <c r="L8" s="29"/>
      <c r="M8" s="30" t="s">
        <v>12</v>
      </c>
      <c r="N8" s="31"/>
      <c r="O8" s="29"/>
      <c r="P8" s="30" t="s">
        <v>12</v>
      </c>
      <c r="Q8" s="31"/>
      <c r="R8" s="109"/>
      <c r="S8" s="117"/>
      <c r="T8" s="35"/>
      <c r="U8" s="36"/>
      <c r="V8" s="37"/>
      <c r="W8" s="118"/>
    </row>
    <row r="9" spans="1:23" s="14" customFormat="1" ht="30" customHeight="1" x14ac:dyDescent="0.3">
      <c r="A9" s="119">
        <f>TRANSPOSE(I4)</f>
        <v>3</v>
      </c>
      <c r="B9" s="121"/>
      <c r="C9" s="114" t="str">
        <f>IF(AND(ISNUMBER(C10),ISNUMBER(E10)),IF(C10=E10,Seadista!B6,IF(C10-E10&gt;0,Seadista!B4,Seadista!B5)),"Mängimata")</f>
        <v>Mängimata</v>
      </c>
      <c r="D9" s="115"/>
      <c r="E9" s="116"/>
      <c r="F9" s="114" t="str">
        <f>IF(AND(ISNUMBER(F10),ISNUMBER(H10)),IF(F10=H10,Seadista!B6,IF(F10-H10&gt;0,Seadista!B4,Seadista!B5)),"Mängimata")</f>
        <v>Mängimata</v>
      </c>
      <c r="G9" s="115"/>
      <c r="H9" s="116"/>
      <c r="I9" s="102"/>
      <c r="J9" s="103"/>
      <c r="K9" s="104"/>
      <c r="L9" s="114" t="str">
        <f>IF(AND(ISNUMBER(L10),ISNUMBER(N10)),IF(L10=N10,Seadista!B6,IF(L10-N10&gt;0,Seadista!B4,Seadista!B5)),"Mängimata")</f>
        <v>Mängimata</v>
      </c>
      <c r="M9" s="115"/>
      <c r="N9" s="116"/>
      <c r="O9" s="114" t="str">
        <f>IF(AND(ISNUMBER(O10),ISNUMBER(Q10)),IF(O10=Q10,Seadista!$B$6,IF(O10-Q10&gt;0,Seadista!$B$4,Seadista!$B$5)),"Mängimata")</f>
        <v>Mängimata</v>
      </c>
      <c r="P9" s="115"/>
      <c r="Q9" s="116"/>
      <c r="R9" s="123">
        <f>SUMIF($C9:$O9,"&gt;=0")</f>
        <v>0</v>
      </c>
      <c r="S9" s="110" t="str">
        <f>IF(AND(ISNUMBER(F10),ISNUMBER(H10),ISNUMBER(C10),ISNUMBER(E10),ISNUMBER(L10),ISNUMBER(N10),ISNUMBER(O10),ISNUMBER(Q10)),F10-H10+C10-E10+L10-N10+O10-Q10,"pooleli")</f>
        <v>pooleli</v>
      </c>
      <c r="T9" s="38">
        <f>RANK($R9,$R$5:$R$14,-1)</f>
        <v>1</v>
      </c>
      <c r="U9" s="38" t="e">
        <f>RANK($S9,$S$5:$S$14,-1)*0.01</f>
        <v>#VALUE!</v>
      </c>
      <c r="V9" s="38" t="e">
        <f>T9+U9</f>
        <v>#VALUE!</v>
      </c>
      <c r="W9" s="112" t="str">
        <f>IF(AND(ISNUMBER($V$5),ISNUMBER($V$7),ISNUMBER($V$9),ISNUMBER($V$11),ISNUMBER($V$13)),RANK($V9,$V$5:$V$14),"pooleli")</f>
        <v>pooleli</v>
      </c>
    </row>
    <row r="10" spans="1:23" s="14" customFormat="1" ht="30" customHeight="1" x14ac:dyDescent="0.3">
      <c r="A10" s="120"/>
      <c r="B10" s="122"/>
      <c r="C10" s="29" t="str">
        <f>IF(ISBLANK(K6),"",K6)</f>
        <v/>
      </c>
      <c r="D10" s="30" t="s">
        <v>12</v>
      </c>
      <c r="E10" s="31" t="str">
        <f>IF(ISBLANK(I6),"",I6)</f>
        <v/>
      </c>
      <c r="F10" s="29" t="str">
        <f>IF(ISBLANK(K8),"",K8)</f>
        <v/>
      </c>
      <c r="G10" s="30" t="s">
        <v>12</v>
      </c>
      <c r="H10" s="31" t="str">
        <f>IF(ISBLANK(I8),"",I8)</f>
        <v/>
      </c>
      <c r="I10" s="105"/>
      <c r="J10" s="106"/>
      <c r="K10" s="107"/>
      <c r="L10" s="29"/>
      <c r="M10" s="30" t="s">
        <v>12</v>
      </c>
      <c r="N10" s="31"/>
      <c r="O10" s="29"/>
      <c r="P10" s="30" t="s">
        <v>12</v>
      </c>
      <c r="Q10" s="31"/>
      <c r="R10" s="123"/>
      <c r="S10" s="117"/>
      <c r="T10" s="38"/>
      <c r="U10" s="38"/>
      <c r="V10" s="38"/>
      <c r="W10" s="118"/>
    </row>
    <row r="11" spans="1:23" s="14" customFormat="1" ht="30" customHeight="1" x14ac:dyDescent="0.3">
      <c r="A11" s="119">
        <f>TRANSPOSE(L4)</f>
        <v>4</v>
      </c>
      <c r="B11" s="121"/>
      <c r="C11" s="114" t="str">
        <f>IF(AND(ISNUMBER(C12),ISNUMBER(E12)),IF(C12=E12,Seadista!$B$6,IF(C12-E12&gt;0,Seadista!$B$4,Seadista!$B$5)),"Mängimata")</f>
        <v>Mängimata</v>
      </c>
      <c r="D11" s="115"/>
      <c r="E11" s="116"/>
      <c r="F11" s="114" t="str">
        <f>IF(AND(ISNUMBER(F12),ISNUMBER(H12)),IF(F12=H12,Seadista!$B$6,IF(F12-H12&gt;0,Seadista!$B$4,Seadista!$B$5)),"Mängimata")</f>
        <v>Mängimata</v>
      </c>
      <c r="G11" s="115"/>
      <c r="H11" s="116"/>
      <c r="I11" s="114" t="str">
        <f>IF(AND(ISNUMBER(I12),ISNUMBER(K12)),IF(I12=K12,Seadista!$B$6,IF(I12-K12&gt;0,Seadista!$B$4,Seadista!$B$5)),"Mängimata")</f>
        <v>Mängimata</v>
      </c>
      <c r="J11" s="115"/>
      <c r="K11" s="116"/>
      <c r="L11" s="102"/>
      <c r="M11" s="103"/>
      <c r="N11" s="104"/>
      <c r="O11" s="114" t="str">
        <f>IF(AND(ISNUMBER(O12),ISNUMBER(Q12)),IF(O12=Q12,Seadista!$B$6,IF(O12-Q12&gt;0,Seadista!$B$4,Seadista!$B$5)),"Mängimata")</f>
        <v>Mängimata</v>
      </c>
      <c r="P11" s="115"/>
      <c r="Q11" s="116"/>
      <c r="R11" s="108">
        <f>SUMIF($C11:$O11,"&gt;=0")</f>
        <v>0</v>
      </c>
      <c r="S11" s="110" t="str">
        <f>IF(AND(ISNUMBER(F12),ISNUMBER(H12),ISNUMBER(I12),ISNUMBER(K12),ISNUMBER(C12),ISNUMBER(E12),ISNUMBER(O12),ISNUMBER(Q12)),F12-H12+I12-K12+C12-E12+O12-Q12,"pooleli")</f>
        <v>pooleli</v>
      </c>
      <c r="T11" s="26">
        <f>RANK($R11,$R$5:$R$14,-1)</f>
        <v>1</v>
      </c>
      <c r="U11" s="27" t="e">
        <f>RANK($S11,$S$5:$S$14,-1)*0.01</f>
        <v>#VALUE!</v>
      </c>
      <c r="V11" s="28" t="e">
        <f>T11+U11</f>
        <v>#VALUE!</v>
      </c>
      <c r="W11" s="112" t="str">
        <f>IF(AND(ISNUMBER($V$5),ISNUMBER($V$7),ISNUMBER($V$9),ISNUMBER($V$11),ISNUMBER($V$13)),RANK($V11,$V$5:$V$14),"pooleli")</f>
        <v>pooleli</v>
      </c>
    </row>
    <row r="12" spans="1:23" s="14" customFormat="1" ht="30" customHeight="1" x14ac:dyDescent="0.3">
      <c r="A12" s="120"/>
      <c r="B12" s="122"/>
      <c r="C12" s="29" t="str">
        <f>IF(ISBLANK(N6),"",N6)</f>
        <v/>
      </c>
      <c r="D12" s="30" t="s">
        <v>12</v>
      </c>
      <c r="E12" s="31" t="str">
        <f>IF(ISBLANK(L6),"",L6)</f>
        <v/>
      </c>
      <c r="F12" s="29" t="str">
        <f>IF(ISBLANK(N8),"",N8)</f>
        <v/>
      </c>
      <c r="G12" s="30" t="s">
        <v>12</v>
      </c>
      <c r="H12" s="31" t="str">
        <f>IF(ISBLANK(L8),"",L8)</f>
        <v/>
      </c>
      <c r="I12" s="29" t="str">
        <f>IF(ISBLANK(N10),"",N10)</f>
        <v/>
      </c>
      <c r="J12" s="30" t="s">
        <v>12</v>
      </c>
      <c r="K12" s="31" t="str">
        <f>IF(ISBLANK(L10),"",L10)</f>
        <v/>
      </c>
      <c r="L12" s="105"/>
      <c r="M12" s="106"/>
      <c r="N12" s="107"/>
      <c r="O12" s="29"/>
      <c r="P12" s="30" t="s">
        <v>12</v>
      </c>
      <c r="Q12" s="31"/>
      <c r="R12" s="109"/>
      <c r="S12" s="117"/>
      <c r="T12" s="35"/>
      <c r="U12" s="36"/>
      <c r="V12" s="37"/>
      <c r="W12" s="118"/>
    </row>
    <row r="13" spans="1:23" s="16" customFormat="1" ht="30" customHeight="1" x14ac:dyDescent="0.25">
      <c r="A13" s="119">
        <f>TRANSPOSE(O4)</f>
        <v>5</v>
      </c>
      <c r="B13" s="121"/>
      <c r="C13" s="114" t="str">
        <f>IF(AND(ISNUMBER(C14),ISNUMBER(E14)),IF(C14=E14,Seadista!$B$6,IF(C14-E14&gt;0,Seadista!$B$4,Seadista!$B$5)),"Mängimata")</f>
        <v>Mängimata</v>
      </c>
      <c r="D13" s="115"/>
      <c r="E13" s="116"/>
      <c r="F13" s="114" t="str">
        <f>IF(AND(ISNUMBER(F14),ISNUMBER(H14)),IF(F14=H14,Seadista!$B$6,IF(F14-H14&gt;0,Seadista!$B$4,Seadista!$B$5)),"Mängimata")</f>
        <v>Mängimata</v>
      </c>
      <c r="G13" s="115"/>
      <c r="H13" s="116"/>
      <c r="I13" s="114" t="str">
        <f>IF(AND(ISNUMBER(I14),ISNUMBER(K14)),IF(I14=K14,Seadista!$B$6,IF(I14-K14&gt;0,Seadista!$B$4,Seadista!$B$5)),"Mängimata")</f>
        <v>Mängimata</v>
      </c>
      <c r="J13" s="115"/>
      <c r="K13" s="116"/>
      <c r="L13" s="114" t="str">
        <f>IF(AND(ISNUMBER(L14),ISNUMBER(N14)),IF(L14=N14,Seadista!$B$6,IF(L14-N14&gt;0,Seadista!$B$4,Seadista!$B$5)),"Mängimata")</f>
        <v>Mängimata</v>
      </c>
      <c r="M13" s="115"/>
      <c r="N13" s="116"/>
      <c r="O13" s="102"/>
      <c r="P13" s="103"/>
      <c r="Q13" s="104"/>
      <c r="R13" s="108">
        <f>SUMIF($C13:$P13,"&gt;=0")</f>
        <v>0</v>
      </c>
      <c r="S13" s="110" t="str">
        <f>IF(AND(ISNUMBER(C14),ISNUMBER(E14),ISNUMBER(F14),ISNUMBER(H14),ISNUMBER(I14),ISNUMBER(K14),ISNUMBER(L14),ISNUMBER(N14)),C14-E14+F14-H14+I14-K14+L14-N14,"pooleli")</f>
        <v>pooleli</v>
      </c>
      <c r="T13" s="39">
        <f>RANK($R13,$R$5:$R$14,-1)</f>
        <v>1</v>
      </c>
      <c r="U13" s="38" t="e">
        <f>RANK($S13,$S$5:$S$14,-1)*0.01</f>
        <v>#VALUE!</v>
      </c>
      <c r="V13" s="40" t="e">
        <f>T13+U13</f>
        <v>#VALUE!</v>
      </c>
      <c r="W13" s="112" t="str">
        <f>IF(AND(ISNUMBER($V$5),ISNUMBER($V$7),ISNUMBER($V$9),ISNUMBER($V$11),ISNUMBER($V$13)),RANK($V13,$V$5:$V$14),"pooleli")</f>
        <v>pooleli</v>
      </c>
    </row>
    <row r="14" spans="1:23" s="16" customFormat="1" ht="30" customHeight="1" x14ac:dyDescent="0.25">
      <c r="A14" s="120"/>
      <c r="B14" s="122"/>
      <c r="C14" s="29" t="str">
        <f>IF(ISBLANK(Q$6),"",Q$6)</f>
        <v/>
      </c>
      <c r="D14" s="30" t="s">
        <v>12</v>
      </c>
      <c r="E14" s="31" t="str">
        <f>IF(ISBLANK(O$6),"",O$6)</f>
        <v/>
      </c>
      <c r="F14" s="29" t="str">
        <f>IF(ISBLANK(Q8),"",Q8)</f>
        <v/>
      </c>
      <c r="G14" s="30" t="s">
        <v>12</v>
      </c>
      <c r="H14" s="31" t="str">
        <f>IF(ISBLANK(O8),"",O8)</f>
        <v/>
      </c>
      <c r="I14" s="29" t="str">
        <f>IF(ISBLANK(Q10),"",Q10)</f>
        <v/>
      </c>
      <c r="J14" s="30" t="s">
        <v>12</v>
      </c>
      <c r="K14" s="31" t="str">
        <f>IF(ISBLANK(O10),"",O10)</f>
        <v/>
      </c>
      <c r="L14" s="29" t="str">
        <f>IF(ISBLANK(Q12),"",Q12)</f>
        <v/>
      </c>
      <c r="M14" s="30" t="s">
        <v>12</v>
      </c>
      <c r="N14" s="31" t="str">
        <f>IF(ISBLANK(O12),"",O12)</f>
        <v/>
      </c>
      <c r="O14" s="105"/>
      <c r="P14" s="106"/>
      <c r="Q14" s="107"/>
      <c r="R14" s="109"/>
      <c r="S14" s="111"/>
      <c r="T14" s="36"/>
      <c r="U14" s="36"/>
      <c r="V14" s="36"/>
      <c r="W14" s="113"/>
    </row>
  </sheetData>
  <mergeCells count="56">
    <mergeCell ref="A3:W3"/>
    <mergeCell ref="C4:E4"/>
    <mergeCell ref="F4:H4"/>
    <mergeCell ref="I4:K4"/>
    <mergeCell ref="L4:N4"/>
    <mergeCell ref="O4:Q4"/>
    <mergeCell ref="S5:S6"/>
    <mergeCell ref="W5:W6"/>
    <mergeCell ref="A7:A8"/>
    <mergeCell ref="B7:B8"/>
    <mergeCell ref="C7:E7"/>
    <mergeCell ref="F7:H8"/>
    <mergeCell ref="I7:K7"/>
    <mergeCell ref="A5:A6"/>
    <mergeCell ref="L5:N5"/>
    <mergeCell ref="L7:N7"/>
    <mergeCell ref="O5:Q5"/>
    <mergeCell ref="R5:R6"/>
    <mergeCell ref="B5:B6"/>
    <mergeCell ref="C5:E6"/>
    <mergeCell ref="F5:H5"/>
    <mergeCell ref="I5:K5"/>
    <mergeCell ref="O9:Q9"/>
    <mergeCell ref="R9:R10"/>
    <mergeCell ref="S9:S10"/>
    <mergeCell ref="W9:W10"/>
    <mergeCell ref="O7:Q7"/>
    <mergeCell ref="R7:R8"/>
    <mergeCell ref="S7:S8"/>
    <mergeCell ref="W7:W8"/>
    <mergeCell ref="O11:Q11"/>
    <mergeCell ref="R11:R12"/>
    <mergeCell ref="S11:S12"/>
    <mergeCell ref="W11:W12"/>
    <mergeCell ref="I13:K13"/>
    <mergeCell ref="L13:N13"/>
    <mergeCell ref="O13:Q14"/>
    <mergeCell ref="R13:R14"/>
    <mergeCell ref="S13:S14"/>
    <mergeCell ref="W13:W14"/>
    <mergeCell ref="L9:N9"/>
    <mergeCell ref="L11:N12"/>
    <mergeCell ref="I11:K11"/>
    <mergeCell ref="I9:K10"/>
    <mergeCell ref="A13:A14"/>
    <mergeCell ref="B13:B14"/>
    <mergeCell ref="C13:E13"/>
    <mergeCell ref="F13:H13"/>
    <mergeCell ref="A9:A10"/>
    <mergeCell ref="B9:B10"/>
    <mergeCell ref="C9:E9"/>
    <mergeCell ref="F9:H9"/>
    <mergeCell ref="A11:A12"/>
    <mergeCell ref="B11:B12"/>
    <mergeCell ref="C11:E11"/>
    <mergeCell ref="F11:H11"/>
  </mergeCells>
  <phoneticPr fontId="12"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
  <sheetViews>
    <sheetView zoomScale="90" zoomScaleNormal="90" workbookViewId="0">
      <selection activeCell="I22" sqref="I22"/>
    </sheetView>
  </sheetViews>
  <sheetFormatPr defaultRowHeight="15.6" x14ac:dyDescent="0.3"/>
  <cols>
    <col min="1" max="1" width="4.5546875" style="21" customWidth="1"/>
    <col min="2" max="2" width="27.332031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5" width="4.6640625" style="22" customWidth="1"/>
    <col min="16" max="16" width="2" style="22" customWidth="1"/>
    <col min="17" max="18" width="4.6640625" style="22" customWidth="1"/>
    <col min="19" max="19" width="2" style="22" customWidth="1"/>
    <col min="20" max="20" width="4.6640625" style="22" customWidth="1"/>
    <col min="21" max="22" width="10.6640625" style="16" customWidth="1"/>
    <col min="23" max="25" width="14.44140625" style="18" hidden="1" customWidth="1"/>
    <col min="26" max="26" width="10.88671875" style="18" customWidth="1"/>
  </cols>
  <sheetData>
    <row r="1" spans="1:26" s="15" customFormat="1" ht="52.5" customHeight="1" x14ac:dyDescent="0.25">
      <c r="B1" s="89" t="str">
        <f>TRANSPOSE(Seadista!A9)</f>
        <v>XIV Mesikäpa Minikäsipallimängud 2015</v>
      </c>
      <c r="N1" s="14"/>
      <c r="O1" s="14"/>
      <c r="P1" s="14"/>
      <c r="Q1" s="14"/>
    </row>
    <row r="2" spans="1:26" s="16" customFormat="1" ht="37.5" customHeight="1" x14ac:dyDescent="0.2">
      <c r="B2" s="91" t="str">
        <f>TRANSPOSE(Seadista!A12)</f>
        <v>Kehra 18.aprill</v>
      </c>
      <c r="C2" s="17"/>
      <c r="D2" s="17"/>
      <c r="E2" s="17"/>
      <c r="F2" s="17"/>
      <c r="G2" s="17"/>
      <c r="H2" s="17"/>
      <c r="I2" s="17"/>
      <c r="J2" s="17"/>
      <c r="K2" s="17"/>
      <c r="N2" s="18"/>
      <c r="O2" s="18"/>
      <c r="P2" s="18"/>
      <c r="Q2" s="18"/>
    </row>
    <row r="3" spans="1:26" s="19" customFormat="1" ht="30" customHeight="1" x14ac:dyDescent="0.3">
      <c r="A3" s="124" t="s">
        <v>13</v>
      </c>
      <c r="B3" s="125"/>
      <c r="C3" s="125"/>
      <c r="D3" s="125"/>
      <c r="E3" s="125"/>
      <c r="F3" s="125"/>
      <c r="G3" s="125"/>
      <c r="H3" s="125"/>
      <c r="I3" s="125"/>
      <c r="J3" s="125"/>
      <c r="K3" s="125"/>
      <c r="L3" s="125"/>
      <c r="M3" s="125"/>
      <c r="N3" s="125"/>
      <c r="O3" s="125"/>
      <c r="P3" s="125"/>
      <c r="Q3" s="125"/>
      <c r="R3" s="125"/>
      <c r="S3" s="125"/>
      <c r="T3" s="125"/>
      <c r="U3" s="125"/>
      <c r="V3" s="125"/>
      <c r="W3" s="125"/>
      <c r="X3" s="125"/>
      <c r="Y3" s="125"/>
      <c r="Z3" s="126"/>
    </row>
    <row r="4" spans="1:26" s="20" customFormat="1" ht="20.25" customHeight="1" x14ac:dyDescent="0.3">
      <c r="A4" s="52"/>
      <c r="B4" s="53" t="s">
        <v>6</v>
      </c>
      <c r="C4" s="127">
        <v>1</v>
      </c>
      <c r="D4" s="128"/>
      <c r="E4" s="129"/>
      <c r="F4" s="127">
        <v>2</v>
      </c>
      <c r="G4" s="128"/>
      <c r="H4" s="129"/>
      <c r="I4" s="127">
        <v>3</v>
      </c>
      <c r="J4" s="128"/>
      <c r="K4" s="129"/>
      <c r="L4" s="127">
        <v>4</v>
      </c>
      <c r="M4" s="128"/>
      <c r="N4" s="129"/>
      <c r="O4" s="127">
        <v>5</v>
      </c>
      <c r="P4" s="128"/>
      <c r="Q4" s="129"/>
      <c r="R4" s="127">
        <v>6</v>
      </c>
      <c r="S4" s="128"/>
      <c r="T4" s="129"/>
      <c r="U4" s="25" t="s">
        <v>7</v>
      </c>
      <c r="V4" s="25" t="s">
        <v>8</v>
      </c>
      <c r="W4" s="54" t="s">
        <v>9</v>
      </c>
      <c r="X4" s="54" t="s">
        <v>10</v>
      </c>
      <c r="Y4" s="54"/>
      <c r="Z4" s="25" t="s">
        <v>11</v>
      </c>
    </row>
    <row r="5" spans="1:26" s="14" customFormat="1" ht="30" customHeight="1" x14ac:dyDescent="0.3">
      <c r="A5" s="119">
        <f>TRANSPOSE(C4)</f>
        <v>1</v>
      </c>
      <c r="B5" s="121"/>
      <c r="C5" s="102"/>
      <c r="D5" s="103"/>
      <c r="E5" s="104"/>
      <c r="F5" s="114" t="str">
        <f>IF(AND(ISNUMBER(F6),ISNUMBER(H6)),IF(F6=H6,Seadista!B6,IF(F6-H6&gt;0,Seadista!B4,Seadista!B5)),"Mängimata")</f>
        <v>Mängimata</v>
      </c>
      <c r="G5" s="115"/>
      <c r="H5" s="116"/>
      <c r="I5" s="114" t="str">
        <f>IF(AND(ISNUMBER(I6),ISNUMBER(K6)),IF(I6=K6,Seadista!B6,IF(I6-K6&gt;0,Seadista!B4,Seadista!B5)),"Mängimata")</f>
        <v>Mängimata</v>
      </c>
      <c r="J5" s="115"/>
      <c r="K5" s="116"/>
      <c r="L5" s="114" t="str">
        <f>IF(AND(ISNUMBER(L6),ISNUMBER(N6)),IF(L6=N6,Seadista!$B$6,IF(L6-N6&gt;0,Seadista!$B$4,Seadista!$B$5)),"Mängimata")</f>
        <v>Mängimata</v>
      </c>
      <c r="M5" s="115"/>
      <c r="N5" s="116"/>
      <c r="O5" s="114" t="str">
        <f>IF(AND(ISNUMBER(O6),ISNUMBER(Q6)),IF(O6=Q6,Seadista!$B$6,IF(O6-Q6&gt;0,Seadista!$B$4,Seadista!$B$5)),"Mängimata")</f>
        <v>Mängimata</v>
      </c>
      <c r="P5" s="115"/>
      <c r="Q5" s="116"/>
      <c r="R5" s="114" t="str">
        <f>IF(AND(ISNUMBER(R6),ISNUMBER(T6)),IF(R6=T6,Seadista!$B$6,IF(R6-T6&gt;0,Seadista!$B$4,Seadista!$B$5)),"Mängimata")</f>
        <v>Mängimata</v>
      </c>
      <c r="S5" s="115"/>
      <c r="T5" s="116"/>
      <c r="U5" s="108">
        <f>SUMIF($C5:$R5,"&gt;=0")</f>
        <v>0</v>
      </c>
      <c r="V5" s="110" t="str">
        <f>IF(AND(ISNUMBER(O6),ISNUMBER(Q6),ISNUMBER(F6),ISNUMBER(H6),ISNUMBER(I6),ISNUMBER(K6),ISNUMBER(L6),ISNUMBER(N6),ISNUMBER(R6),ISNUMBER(T6)),F6-H6+I6-K6+L6-N6+O6-Q6+R6-T6,"pooleli")</f>
        <v>pooleli</v>
      </c>
      <c r="W5" s="38">
        <f>RANK($U5,$U$5:$U$16,-1)</f>
        <v>1</v>
      </c>
      <c r="X5" s="38" t="e">
        <f>RANK($V5,$V$5:$V$16,-1)*0.01</f>
        <v>#VALUE!</v>
      </c>
      <c r="Y5" s="38" t="e">
        <f>W5+X5</f>
        <v>#VALUE!</v>
      </c>
      <c r="Z5" s="112" t="str">
        <f>IF(AND(ISNUMBER($Y$5),ISNUMBER($Y$7),ISNUMBER($Y$9),ISNUMBER($Y$11),ISNUMBER($Y$13),ISNUMBER($Y$15)),RANK($Y5,$Y$5:$Y$16),"pooleli")</f>
        <v>pooleli</v>
      </c>
    </row>
    <row r="6" spans="1:26" s="14" customFormat="1" ht="30" customHeight="1" x14ac:dyDescent="0.3">
      <c r="A6" s="120"/>
      <c r="B6" s="122"/>
      <c r="C6" s="105"/>
      <c r="D6" s="106"/>
      <c r="E6" s="107"/>
      <c r="F6" s="29"/>
      <c r="G6" s="30" t="s">
        <v>12</v>
      </c>
      <c r="H6" s="31"/>
      <c r="I6" s="29"/>
      <c r="J6" s="30" t="s">
        <v>12</v>
      </c>
      <c r="K6" s="31"/>
      <c r="L6" s="29"/>
      <c r="M6" s="30" t="s">
        <v>12</v>
      </c>
      <c r="N6" s="31"/>
      <c r="O6" s="29"/>
      <c r="P6" s="30" t="s">
        <v>12</v>
      </c>
      <c r="Q6" s="31"/>
      <c r="R6" s="29"/>
      <c r="S6" s="30" t="s">
        <v>12</v>
      </c>
      <c r="T6" s="31"/>
      <c r="U6" s="123"/>
      <c r="V6" s="117"/>
      <c r="W6" s="51"/>
      <c r="X6" s="51"/>
      <c r="Y6" s="51"/>
      <c r="Z6" s="118"/>
    </row>
    <row r="7" spans="1:26" s="14" customFormat="1" ht="30" customHeight="1" x14ac:dyDescent="0.3">
      <c r="A7" s="119">
        <f>TRANSPOSE(F4)</f>
        <v>2</v>
      </c>
      <c r="B7" s="121"/>
      <c r="C7" s="114" t="str">
        <f>IF(AND(ISNUMBER(C8),ISNUMBER(E8)),IF(C8=E8,Seadista!B6,IF(C8-E8&gt;0,Seadista!B4,Seadista!B5)),"Mängimata")</f>
        <v>Mängimata</v>
      </c>
      <c r="D7" s="115"/>
      <c r="E7" s="116"/>
      <c r="F7" s="102"/>
      <c r="G7" s="103"/>
      <c r="H7" s="104"/>
      <c r="I7" s="114" t="str">
        <f>IF(AND(ISNUMBER(I8),ISNUMBER(K8)),IF(I8=K8,Seadista!B6,IF(I8-K8&gt;0,Seadista!B4,Seadista!B5)),"Mängimata")</f>
        <v>Mängimata</v>
      </c>
      <c r="J7" s="115"/>
      <c r="K7" s="116"/>
      <c r="L7" s="114" t="str">
        <f>IF(AND(ISNUMBER(L8),ISNUMBER(N8)),IF(L8=N8,Seadista!B6,IF(L8-N8&gt;0,Seadista!B4,Seadista!B5)),"Mängimata")</f>
        <v>Mängimata</v>
      </c>
      <c r="M7" s="115"/>
      <c r="N7" s="116"/>
      <c r="O7" s="114" t="str">
        <f>IF(AND(ISNUMBER(O8),ISNUMBER(Q8)),IF(O8=Q8,Seadista!$B$6,IF(O8-Q8&gt;0,Seadista!$B$4,Seadista!$B$5)),"Mängimata")</f>
        <v>Mängimata</v>
      </c>
      <c r="P7" s="115"/>
      <c r="Q7" s="116"/>
      <c r="R7" s="114" t="str">
        <f>IF(AND(ISNUMBER(R8),ISNUMBER(T8)),IF(R8=T8,Seadista!$B$6,IF(R8-T8&gt;0,Seadista!$B$4,Seadista!$B$5)),"Mängimata")</f>
        <v>Mängimata</v>
      </c>
      <c r="S7" s="115"/>
      <c r="T7" s="116"/>
      <c r="U7" s="108">
        <f>SUMIF($C7:$R7,"&gt;=0")</f>
        <v>0</v>
      </c>
      <c r="V7" s="110" t="str">
        <f>IF(AND(ISNUMBER(C8),ISNUMBER(E8),ISNUMBER(I8),ISNUMBER(K8),ISNUMBER(L8),ISNUMBER(N8),ISNUMBER(O8),ISNUMBER(Q8),ISNUMBER(R8),ISNUMBER(T8)),C8-E8+I8-K8+L8-N8+O8-Q8+R8-T8,"pooleli")</f>
        <v>pooleli</v>
      </c>
      <c r="W7" s="38">
        <f>RANK($U7,$U$5:$U$16,-1)</f>
        <v>1</v>
      </c>
      <c r="X7" s="38" t="e">
        <f>RANK($V7,$V$5:$V$16,-1)*0.01</f>
        <v>#VALUE!</v>
      </c>
      <c r="Y7" s="38" t="e">
        <f>W7+X7</f>
        <v>#VALUE!</v>
      </c>
      <c r="Z7" s="112" t="str">
        <f>IF(AND(ISNUMBER($Y$5),ISNUMBER($Y$7),ISNUMBER($Y$9),ISNUMBER($Y$11),ISNUMBER($Y$13),ISNUMBER($Y$15)),RANK($Y7,$Y$5:$Y$16),"pooleli")</f>
        <v>pooleli</v>
      </c>
    </row>
    <row r="8" spans="1:26" s="14" customFormat="1" ht="30" customHeight="1" x14ac:dyDescent="0.3">
      <c r="A8" s="120"/>
      <c r="B8" s="122"/>
      <c r="C8" s="29" t="str">
        <f>IF(ISBLANK(H6),"",H6)</f>
        <v/>
      </c>
      <c r="D8" s="30" t="s">
        <v>12</v>
      </c>
      <c r="E8" s="31" t="str">
        <f>IF(ISBLANK(F6),"",F6)</f>
        <v/>
      </c>
      <c r="F8" s="105"/>
      <c r="G8" s="106"/>
      <c r="H8" s="107"/>
      <c r="I8" s="29"/>
      <c r="J8" s="30" t="s">
        <v>12</v>
      </c>
      <c r="K8" s="31"/>
      <c r="L8" s="29"/>
      <c r="M8" s="30" t="s">
        <v>12</v>
      </c>
      <c r="N8" s="31"/>
      <c r="O8" s="29"/>
      <c r="P8" s="30" t="s">
        <v>12</v>
      </c>
      <c r="Q8" s="31"/>
      <c r="R8" s="29"/>
      <c r="S8" s="30" t="s">
        <v>12</v>
      </c>
      <c r="T8" s="31"/>
      <c r="U8" s="109"/>
      <c r="V8" s="117"/>
      <c r="W8" s="38"/>
      <c r="X8" s="38"/>
      <c r="Y8" s="38"/>
      <c r="Z8" s="118"/>
    </row>
    <row r="9" spans="1:26" s="14" customFormat="1" ht="30" customHeight="1" x14ac:dyDescent="0.3">
      <c r="A9" s="119">
        <f>TRANSPOSE(I4)</f>
        <v>3</v>
      </c>
      <c r="B9" s="121"/>
      <c r="C9" s="114" t="str">
        <f>IF(AND(ISNUMBER(C10),ISNUMBER(E10)),IF(C10=E10,Seadista!B6,IF(C10-E10&gt;0,Seadista!B4,Seadista!B5)),"Mängimata")</f>
        <v>Mängimata</v>
      </c>
      <c r="D9" s="115"/>
      <c r="E9" s="116"/>
      <c r="F9" s="114" t="str">
        <f>IF(AND(ISNUMBER(F10),ISNUMBER(H10)),IF(F10=H10,Seadista!B6,IF(F10-H10&gt;0,Seadista!B4,Seadista!B5)),"Mängimata")</f>
        <v>Mängimata</v>
      </c>
      <c r="G9" s="115"/>
      <c r="H9" s="116"/>
      <c r="I9" s="102"/>
      <c r="J9" s="103"/>
      <c r="K9" s="104"/>
      <c r="L9" s="114" t="str">
        <f>IF(AND(ISNUMBER(L10),ISNUMBER(N10)),IF(L10=N10,Seadista!B6,IF(L10-N10&gt;0,Seadista!B4,Seadista!B5)),"Mängimata")</f>
        <v>Mängimata</v>
      </c>
      <c r="M9" s="115"/>
      <c r="N9" s="116"/>
      <c r="O9" s="114" t="str">
        <f>IF(AND(ISNUMBER(O10),ISNUMBER(Q10)),IF(O10=Q10,Seadista!$B$6,IF(O10-Q10&gt;0,Seadista!$B$4,Seadista!$B$5)),"Mängimata")</f>
        <v>Mängimata</v>
      </c>
      <c r="P9" s="115"/>
      <c r="Q9" s="116"/>
      <c r="R9" s="114" t="str">
        <f>IF(AND(ISNUMBER(R10),ISNUMBER(T10)),IF(R10=T10,Seadista!$B$6,IF(R10-T10&gt;0,Seadista!$B$4,Seadista!$B$5)),"Mängimata")</f>
        <v>Mängimata</v>
      </c>
      <c r="S9" s="115"/>
      <c r="T9" s="116"/>
      <c r="U9" s="123">
        <f>SUMIF($C9:$R9,"&gt;=0")</f>
        <v>0</v>
      </c>
      <c r="V9" s="110" t="str">
        <f>IF(AND(ISNUMBER(F10),ISNUMBER(H10),ISNUMBER(C10),ISNUMBER(E10),ISNUMBER(L10),ISNUMBER(N10),ISNUMBER(O10),ISNUMBER(Q10),ISNUMBER(R10),ISNUMBER(T10)),F10-H10+C10-E10+L10-N10+O10-Q10+R10-T10,"pooleli")</f>
        <v>pooleli</v>
      </c>
      <c r="W9" s="38">
        <f>RANK($U9,$U$5:$U$16,-1)</f>
        <v>1</v>
      </c>
      <c r="X9" s="38" t="e">
        <f>RANK($V9,$V$5:$V$16,-1)*0.01</f>
        <v>#VALUE!</v>
      </c>
      <c r="Y9" s="38" t="e">
        <f>W9+X9</f>
        <v>#VALUE!</v>
      </c>
      <c r="Z9" s="112" t="str">
        <f>IF(AND(ISNUMBER($Y$5),ISNUMBER($Y$7),ISNUMBER($Y$9),ISNUMBER($Y$11),ISNUMBER($Y$13),ISNUMBER($Y$15)),RANK($Y9,$Y$5:$Y$16),"pooleli")</f>
        <v>pooleli</v>
      </c>
    </row>
    <row r="10" spans="1:26" s="14" customFormat="1" ht="30" customHeight="1" x14ac:dyDescent="0.3">
      <c r="A10" s="120"/>
      <c r="B10" s="122"/>
      <c r="C10" s="29" t="str">
        <f>IF(ISBLANK(K6),"",K6)</f>
        <v/>
      </c>
      <c r="D10" s="30" t="s">
        <v>12</v>
      </c>
      <c r="E10" s="31" t="str">
        <f>IF(ISBLANK(I6),"",I6)</f>
        <v/>
      </c>
      <c r="F10" s="29" t="str">
        <f>IF(ISBLANK(K8),"",K8)</f>
        <v/>
      </c>
      <c r="G10" s="30" t="s">
        <v>12</v>
      </c>
      <c r="H10" s="31" t="str">
        <f>IF(ISBLANK(I8),"",I8)</f>
        <v/>
      </c>
      <c r="I10" s="105"/>
      <c r="J10" s="106"/>
      <c r="K10" s="107"/>
      <c r="L10" s="29"/>
      <c r="M10" s="30" t="s">
        <v>12</v>
      </c>
      <c r="N10" s="31"/>
      <c r="O10" s="29"/>
      <c r="P10" s="30" t="s">
        <v>12</v>
      </c>
      <c r="Q10" s="31"/>
      <c r="R10" s="29"/>
      <c r="S10" s="30" t="s">
        <v>12</v>
      </c>
      <c r="T10" s="31"/>
      <c r="U10" s="123"/>
      <c r="V10" s="117"/>
      <c r="W10" s="38"/>
      <c r="X10" s="38"/>
      <c r="Y10" s="38"/>
      <c r="Z10" s="118"/>
    </row>
    <row r="11" spans="1:26" s="14" customFormat="1" ht="30" customHeight="1" x14ac:dyDescent="0.3">
      <c r="A11" s="119">
        <f>TRANSPOSE(L4)</f>
        <v>4</v>
      </c>
      <c r="B11" s="121"/>
      <c r="C11" s="114" t="str">
        <f>IF(AND(ISNUMBER(C12),ISNUMBER(E12)),IF(C12=E12,Seadista!$B$6,IF(C12-E12&gt;0,Seadista!$B$4,Seadista!$B$5)),"Mängimata")</f>
        <v>Mängimata</v>
      </c>
      <c r="D11" s="115"/>
      <c r="E11" s="116"/>
      <c r="F11" s="114" t="str">
        <f>IF(AND(ISNUMBER(F12),ISNUMBER(H12)),IF(F12=H12,Seadista!$B$6,IF(F12-H12&gt;0,Seadista!$B$4,Seadista!$B$5)),"Mängimata")</f>
        <v>Mängimata</v>
      </c>
      <c r="G11" s="115"/>
      <c r="H11" s="116"/>
      <c r="I11" s="114" t="str">
        <f>IF(AND(ISNUMBER(I12),ISNUMBER(K12)),IF(I12=K12,Seadista!$B$6,IF(I12-K12&gt;0,Seadista!$B$4,Seadista!$B$5)),"Mängimata")</f>
        <v>Mängimata</v>
      </c>
      <c r="J11" s="115"/>
      <c r="K11" s="116"/>
      <c r="L11" s="102"/>
      <c r="M11" s="103"/>
      <c r="N11" s="104"/>
      <c r="O11" s="114" t="str">
        <f>IF(AND(ISNUMBER(O12),ISNUMBER(Q12)),IF(O12=Q12,Seadista!$B$6,IF(O12-Q12&gt;0,Seadista!$B$4,Seadista!$B$5)),"Mängimata")</f>
        <v>Mängimata</v>
      </c>
      <c r="P11" s="115"/>
      <c r="Q11" s="116"/>
      <c r="R11" s="114" t="str">
        <f>IF(AND(ISNUMBER(R12),ISNUMBER(T12)),IF(R12=T12,Seadista!$B$6,IF(R12-T12&gt;0,Seadista!$B$4,Seadista!$B$5)),"Mängimata")</f>
        <v>Mängimata</v>
      </c>
      <c r="S11" s="115"/>
      <c r="T11" s="116"/>
      <c r="U11" s="108">
        <f>SUMIF($C11:$R11,"&gt;=0")</f>
        <v>0</v>
      </c>
      <c r="V11" s="110" t="str">
        <f>IF(AND(ISNUMBER(F12),ISNUMBER(H12),ISNUMBER(I12),ISNUMBER(K12),ISNUMBER(C12),ISNUMBER(E12),ISNUMBER(O12),ISNUMBER(Q12),ISNUMBER(R12),ISNUMBER(T12)),F12-H12+I12-K12+C12-E12+O12-Q12+R12-T12,"pooleli")</f>
        <v>pooleli</v>
      </c>
      <c r="W11" s="38">
        <f>RANK($U11,$U$5:$U$16,-1)</f>
        <v>1</v>
      </c>
      <c r="X11" s="38" t="e">
        <f>RANK($V11,$V$5:$V$16,-1)*0.01</f>
        <v>#VALUE!</v>
      </c>
      <c r="Y11" s="38" t="e">
        <f>W11+X11</f>
        <v>#VALUE!</v>
      </c>
      <c r="Z11" s="112" t="str">
        <f>IF(AND(ISNUMBER($Y$5),ISNUMBER($Y$7),ISNUMBER($Y$9),ISNUMBER($Y$11),ISNUMBER($Y$13),ISNUMBER($Y$15)),RANK($Y11,$Y$5:$Y$16),"pooleli")</f>
        <v>pooleli</v>
      </c>
    </row>
    <row r="12" spans="1:26" s="14" customFormat="1" ht="30" customHeight="1" x14ac:dyDescent="0.3">
      <c r="A12" s="120"/>
      <c r="B12" s="122"/>
      <c r="C12" s="29" t="str">
        <f>IF(ISBLANK(N6),"",N6)</f>
        <v/>
      </c>
      <c r="D12" s="30" t="s">
        <v>12</v>
      </c>
      <c r="E12" s="31" t="str">
        <f>IF(ISBLANK(L6),"",L6)</f>
        <v/>
      </c>
      <c r="F12" s="29" t="str">
        <f>IF(ISBLANK(N8),"",N8)</f>
        <v/>
      </c>
      <c r="G12" s="30" t="s">
        <v>12</v>
      </c>
      <c r="H12" s="31" t="str">
        <f>IF(ISBLANK(L8),"",L8)</f>
        <v/>
      </c>
      <c r="I12" s="29" t="str">
        <f>IF(ISBLANK(N10),"",N10)</f>
        <v/>
      </c>
      <c r="J12" s="30" t="s">
        <v>12</v>
      </c>
      <c r="K12" s="31" t="str">
        <f>IF(ISBLANK(L10),"",L10)</f>
        <v/>
      </c>
      <c r="L12" s="105"/>
      <c r="M12" s="106"/>
      <c r="N12" s="107"/>
      <c r="O12" s="29"/>
      <c r="P12" s="30" t="s">
        <v>12</v>
      </c>
      <c r="Q12" s="31"/>
      <c r="R12" s="29"/>
      <c r="S12" s="30" t="s">
        <v>12</v>
      </c>
      <c r="T12" s="31"/>
      <c r="U12" s="109"/>
      <c r="V12" s="117"/>
      <c r="W12" s="38"/>
      <c r="X12" s="38"/>
      <c r="Y12" s="38"/>
      <c r="Z12" s="118"/>
    </row>
    <row r="13" spans="1:26" s="14" customFormat="1" ht="30" customHeight="1" x14ac:dyDescent="0.3">
      <c r="A13" s="119">
        <f>TRANSPOSE(O4)</f>
        <v>5</v>
      </c>
      <c r="B13" s="121"/>
      <c r="C13" s="114" t="str">
        <f>IF(AND(ISNUMBER(C14),ISNUMBER(E14)),IF(C14=E14,Seadista!$B$6,IF(C14-E14&gt;0,Seadista!$B$4,Seadista!$B$5)),"Mängimata")</f>
        <v>Mängimata</v>
      </c>
      <c r="D13" s="115"/>
      <c r="E13" s="116"/>
      <c r="F13" s="114" t="str">
        <f>IF(AND(ISNUMBER(F14),ISNUMBER(H14)),IF(F14=H14,Seadista!$B$6,IF(F14-H14&gt;0,Seadista!$B$4,Seadista!$B$5)),"Mängimata")</f>
        <v>Mängimata</v>
      </c>
      <c r="G13" s="115"/>
      <c r="H13" s="116"/>
      <c r="I13" s="114" t="str">
        <f>IF(AND(ISNUMBER(I14),ISNUMBER(K14)),IF(I14=K14,Seadista!$B$6,IF(I14-K14&gt;0,Seadista!$B$4,Seadista!$B$5)),"Mängimata")</f>
        <v>Mängimata</v>
      </c>
      <c r="J13" s="115"/>
      <c r="K13" s="116"/>
      <c r="L13" s="114" t="str">
        <f>IF(AND(ISNUMBER(L14),ISNUMBER(N14)),IF(L14=N14,Seadista!$B$6,IF(L14-N14&gt;0,Seadista!$B$4,Seadista!$B$5)),"Mängimata")</f>
        <v>Mängimata</v>
      </c>
      <c r="M13" s="115"/>
      <c r="N13" s="116"/>
      <c r="O13" s="102"/>
      <c r="P13" s="103"/>
      <c r="Q13" s="104"/>
      <c r="R13" s="114" t="str">
        <f>IF(AND(ISNUMBER(R14),ISNUMBER(T14)),IF(R14=T14,Seadista!$B$6,IF(R14-T14&gt;0,Seadista!$B$4,Seadista!$B$5)),"Mängimata")</f>
        <v>Mängimata</v>
      </c>
      <c r="S13" s="115"/>
      <c r="T13" s="116"/>
      <c r="U13" s="108">
        <f>SUMIF($C13:$R13,"&gt;=0")</f>
        <v>0</v>
      </c>
      <c r="V13" s="110" t="str">
        <f>IF(AND(ISNUMBER(C14),ISNUMBER(E14),ISNUMBER(F14),ISNUMBER(H14),ISNUMBER(I14),ISNUMBER(K14),ISNUMBER(L14),ISNUMBER(N14),ISNUMBER(R14),ISNUMBER(T14)),C14-E14+F14-H14+I14-K14+L14-N14+R14-T14,"pooleli")</f>
        <v>pooleli</v>
      </c>
      <c r="W13" s="38">
        <f>RANK($U13,$U$5:$U$16,-1)</f>
        <v>1</v>
      </c>
      <c r="X13" s="38" t="e">
        <f>RANK($V13,$V$5:$V$16,-1)*0.01</f>
        <v>#VALUE!</v>
      </c>
      <c r="Y13" s="38" t="e">
        <f>W13+X13</f>
        <v>#VALUE!</v>
      </c>
      <c r="Z13" s="112" t="str">
        <f>IF(AND(ISNUMBER($Y$5),ISNUMBER($Y$7),ISNUMBER($Y$9),ISNUMBER($Y$11),ISNUMBER($Y$13),ISNUMBER($Y$15)),RANK($Y13,$Y$5:$Y$16),"pooleli")</f>
        <v>pooleli</v>
      </c>
    </row>
    <row r="14" spans="1:26" s="14" customFormat="1" ht="30" customHeight="1" x14ac:dyDescent="0.3">
      <c r="A14" s="120"/>
      <c r="B14" s="122"/>
      <c r="C14" s="29" t="str">
        <f>IF(ISBLANK(Q$6),"",Q$6)</f>
        <v/>
      </c>
      <c r="D14" s="30"/>
      <c r="E14" s="31" t="str">
        <f>IF(ISBLANK(O6),"",O6)</f>
        <v/>
      </c>
      <c r="F14" s="29" t="str">
        <f>IF(ISBLANK(Q8),"",Q8)</f>
        <v/>
      </c>
      <c r="G14" s="30" t="s">
        <v>12</v>
      </c>
      <c r="H14" s="31" t="str">
        <f>IF(ISBLANK(O8),"",O8)</f>
        <v/>
      </c>
      <c r="I14" s="29" t="str">
        <f>IF(ISBLANK(Q10),"",Q10)</f>
        <v/>
      </c>
      <c r="J14" s="30" t="s">
        <v>12</v>
      </c>
      <c r="K14" s="31" t="str">
        <f>IF(ISBLANK(O10),"",O10)</f>
        <v/>
      </c>
      <c r="L14" s="29" t="str">
        <f>IF(ISBLANK(Q12),"",Q12)</f>
        <v/>
      </c>
      <c r="M14" s="30" t="s">
        <v>12</v>
      </c>
      <c r="N14" s="31" t="str">
        <f>IF(ISBLANK(O12),"",O12)</f>
        <v/>
      </c>
      <c r="O14" s="105"/>
      <c r="P14" s="106"/>
      <c r="Q14" s="107"/>
      <c r="R14" s="29"/>
      <c r="S14" s="30" t="s">
        <v>12</v>
      </c>
      <c r="T14" s="31"/>
      <c r="U14" s="109"/>
      <c r="V14" s="117"/>
      <c r="W14" s="38"/>
      <c r="X14" s="38"/>
      <c r="Y14" s="38"/>
      <c r="Z14" s="118"/>
    </row>
    <row r="15" spans="1:26" s="16" customFormat="1" ht="30" customHeight="1" thickBot="1" x14ac:dyDescent="0.3">
      <c r="A15" s="119">
        <f>TRANSPOSE(R4)</f>
        <v>6</v>
      </c>
      <c r="B15" s="121"/>
      <c r="C15" s="114" t="str">
        <f>IF(AND(ISNUMBER(C16),ISNUMBER(E16)),IF(C16=E16,Seadista!$B$6,IF(C16-E16&gt;0,Seadista!$B$4,Seadista!$B$5)),"Mängimata")</f>
        <v>Mängimata</v>
      </c>
      <c r="D15" s="115"/>
      <c r="E15" s="116"/>
      <c r="F15" s="114" t="str">
        <f>IF(AND(ISNUMBER(F16),ISNUMBER(H16)),IF(F16=H16,Seadista!$B$6,IF(F16-H16&gt;0,Seadista!$B$4,Seadista!$B$5)),"Mängimata")</f>
        <v>Mängimata</v>
      </c>
      <c r="G15" s="115"/>
      <c r="H15" s="116"/>
      <c r="I15" s="114" t="str">
        <f>IF(AND(ISNUMBER(I16),ISNUMBER(K16)),IF(I16=K16,Seadista!$B$6,IF(I16-K16&gt;0,Seadista!$B$4,Seadista!$B$5)),"Mängimata")</f>
        <v>Mängimata</v>
      </c>
      <c r="J15" s="115"/>
      <c r="K15" s="116"/>
      <c r="L15" s="114" t="str">
        <f>IF(AND(ISNUMBER(L16),ISNUMBER(N16)),IF(L16=N16,Seadista!$B$6,IF(L16-N16&gt;0,Seadista!$B$4,Seadista!$B$5)),"Mängimata")</f>
        <v>Mängimata</v>
      </c>
      <c r="M15" s="115"/>
      <c r="N15" s="116"/>
      <c r="O15" s="114" t="str">
        <f>IF(AND(ISNUMBER(O16),ISNUMBER(Q16)),IF(O16=Q16,Seadista!$B$6,IF(O16-Q16&gt;0,Seadista!$B$4,Seadista!$B$5)),"Mängimata")</f>
        <v>Mängimata</v>
      </c>
      <c r="P15" s="115"/>
      <c r="Q15" s="116"/>
      <c r="R15" s="102"/>
      <c r="S15" s="103"/>
      <c r="T15" s="104"/>
      <c r="U15" s="108">
        <f>SUMIF($C15:$S15,"&gt;=0")</f>
        <v>0</v>
      </c>
      <c r="V15" s="110" t="str">
        <f>IF(AND(ISNUMBER(C16),ISNUMBER(E16),ISNUMBER(F16),ISNUMBER(H16),ISNUMBER(I16),ISNUMBER(K16),ISNUMBER(L16),ISNUMBER(N16),ISNUMBER(O16),ISNUMBER(Q16)),C16-E16+F16-H16+I16-K16+L16-N16+O16-Q16,"pooleli")</f>
        <v>pooleli</v>
      </c>
      <c r="W15" s="41">
        <f>RANK($U15,$U$5:$U$16,-1)</f>
        <v>1</v>
      </c>
      <c r="X15" s="41" t="e">
        <f>RANK($V15,$V$5:$V$16,-1)*0.01</f>
        <v>#VALUE!</v>
      </c>
      <c r="Y15" s="41" t="e">
        <f>W15+X15</f>
        <v>#VALUE!</v>
      </c>
      <c r="Z15" s="112" t="str">
        <f>IF(AND(ISNUMBER($Y$5),ISNUMBER($Y$7),ISNUMBER($Y$9),ISNUMBER($Y$11),ISNUMBER($Y$13),ISNUMBER($Y$15)),RANK($Y15,$Y$5:$Y$16),"pooleli")</f>
        <v>pooleli</v>
      </c>
    </row>
    <row r="16" spans="1:26" s="16" customFormat="1" ht="30" customHeight="1" x14ac:dyDescent="0.25">
      <c r="A16" s="120"/>
      <c r="B16" s="122"/>
      <c r="C16" s="29" t="str">
        <f>IF(ISBLANK(T$6),"",T$6)</f>
        <v/>
      </c>
      <c r="D16" s="30" t="s">
        <v>12</v>
      </c>
      <c r="E16" s="31" t="str">
        <f>IF(ISBLANK(R$6),"",R$6)</f>
        <v/>
      </c>
      <c r="F16" s="29" t="str">
        <f>IF(ISBLANK(T8),"",T8)</f>
        <v/>
      </c>
      <c r="G16" s="30" t="s">
        <v>12</v>
      </c>
      <c r="H16" s="31" t="str">
        <f>IF(ISBLANK(R8),"",R8)</f>
        <v/>
      </c>
      <c r="I16" s="29" t="str">
        <f>IF(ISBLANK(T10),"",T10)</f>
        <v/>
      </c>
      <c r="J16" s="30" t="s">
        <v>12</v>
      </c>
      <c r="K16" s="31" t="str">
        <f>IF(ISBLANK(R10),"",R10)</f>
        <v/>
      </c>
      <c r="L16" s="29" t="str">
        <f>IF(ISBLANK(T12),"",T12)</f>
        <v/>
      </c>
      <c r="M16" s="30" t="s">
        <v>12</v>
      </c>
      <c r="N16" s="31" t="str">
        <f>IF(ISBLANK(R12),"",R12)</f>
        <v/>
      </c>
      <c r="O16" s="29" t="str">
        <f>IF(ISBLANK(T14),"",T14)</f>
        <v/>
      </c>
      <c r="P16" s="30" t="s">
        <v>12</v>
      </c>
      <c r="Q16" s="31" t="str">
        <f>IF(ISBLANK(R14),"",R14)</f>
        <v/>
      </c>
      <c r="R16" s="105"/>
      <c r="S16" s="106"/>
      <c r="T16" s="107"/>
      <c r="U16" s="109"/>
      <c r="V16" s="111"/>
      <c r="W16" s="36"/>
      <c r="X16" s="36"/>
      <c r="Y16" s="36"/>
      <c r="Z16" s="113"/>
    </row>
  </sheetData>
  <mergeCells count="73">
    <mergeCell ref="B15:B16"/>
    <mergeCell ref="A5:A6"/>
    <mergeCell ref="B5:B6"/>
    <mergeCell ref="F5:H5"/>
    <mergeCell ref="B7:B8"/>
    <mergeCell ref="A7:A8"/>
    <mergeCell ref="A9:A10"/>
    <mergeCell ref="A11:A12"/>
    <mergeCell ref="A15:A16"/>
    <mergeCell ref="C15:E15"/>
    <mergeCell ref="C9:E9"/>
    <mergeCell ref="C13:E13"/>
    <mergeCell ref="A13:A14"/>
    <mergeCell ref="F9:H9"/>
    <mergeCell ref="B9:B10"/>
    <mergeCell ref="B11:B12"/>
    <mergeCell ref="B13:B14"/>
    <mergeCell ref="F13:H13"/>
    <mergeCell ref="C11:E11"/>
    <mergeCell ref="F11:H11"/>
    <mergeCell ref="U15:U16"/>
    <mergeCell ref="F7:H8"/>
    <mergeCell ref="I9:K10"/>
    <mergeCell ref="L11:N12"/>
    <mergeCell ref="O13:Q14"/>
    <mergeCell ref="R15:T16"/>
    <mergeCell ref="L15:N15"/>
    <mergeCell ref="O15:Q15"/>
    <mergeCell ref="U7:U8"/>
    <mergeCell ref="U9:U10"/>
    <mergeCell ref="F15:H15"/>
    <mergeCell ref="I15:K15"/>
    <mergeCell ref="I11:K11"/>
    <mergeCell ref="I13:K13"/>
    <mergeCell ref="C7:E7"/>
    <mergeCell ref="I7:K7"/>
    <mergeCell ref="L7:N7"/>
    <mergeCell ref="C5:E6"/>
    <mergeCell ref="I5:K5"/>
    <mergeCell ref="L5:N5"/>
    <mergeCell ref="L13:N13"/>
    <mergeCell ref="R5:T5"/>
    <mergeCell ref="U5:U6"/>
    <mergeCell ref="U11:U12"/>
    <mergeCell ref="L9:N9"/>
    <mergeCell ref="O9:Q9"/>
    <mergeCell ref="R9:T9"/>
    <mergeCell ref="O7:Q7"/>
    <mergeCell ref="R13:T13"/>
    <mergeCell ref="O11:Q11"/>
    <mergeCell ref="Z15:Z16"/>
    <mergeCell ref="V5:V6"/>
    <mergeCell ref="V7:V8"/>
    <mergeCell ref="V9:V10"/>
    <mergeCell ref="V11:V12"/>
    <mergeCell ref="V13:V14"/>
    <mergeCell ref="V15:V16"/>
    <mergeCell ref="Z13:Z14"/>
    <mergeCell ref="Z11:Z12"/>
    <mergeCell ref="Z5:Z6"/>
    <mergeCell ref="O5:Q5"/>
    <mergeCell ref="R4:T4"/>
    <mergeCell ref="A3:Z3"/>
    <mergeCell ref="C4:E4"/>
    <mergeCell ref="F4:H4"/>
    <mergeCell ref="I4:K4"/>
    <mergeCell ref="L4:N4"/>
    <mergeCell ref="O4:Q4"/>
    <mergeCell ref="Z7:Z8"/>
    <mergeCell ref="Z9:Z10"/>
    <mergeCell ref="R7:T7"/>
    <mergeCell ref="U13:U14"/>
    <mergeCell ref="R11:T11"/>
  </mergeCells>
  <phoneticPr fontId="12"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8"/>
  <sheetViews>
    <sheetView zoomScaleNormal="100" workbookViewId="0">
      <selection sqref="A1:IV2"/>
    </sheetView>
  </sheetViews>
  <sheetFormatPr defaultRowHeight="15.6" x14ac:dyDescent="0.3"/>
  <cols>
    <col min="1" max="1" width="4.5546875" style="21" customWidth="1"/>
    <col min="2" max="2" width="27.332031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5" width="4.6640625" style="22" customWidth="1"/>
    <col min="16" max="16" width="2" style="22" customWidth="1"/>
    <col min="17" max="18" width="4.6640625" style="22" customWidth="1"/>
    <col min="19" max="19" width="2.33203125" style="22" customWidth="1"/>
    <col min="20" max="21" width="4.6640625" style="22" customWidth="1"/>
    <col min="22" max="22" width="2" style="22" customWidth="1"/>
    <col min="23" max="23" width="4.6640625" style="22" customWidth="1"/>
    <col min="24" max="25" width="10.6640625" style="16" customWidth="1"/>
    <col min="26" max="28" width="14.44140625" style="18" hidden="1" customWidth="1"/>
    <col min="29" max="29" width="12" style="18" customWidth="1"/>
  </cols>
  <sheetData>
    <row r="1" spans="1:29" s="15" customFormat="1" ht="52.5" customHeight="1" x14ac:dyDescent="0.25">
      <c r="B1" s="89" t="str">
        <f>TRANSPOSE(Seadista!A9)</f>
        <v>XIV Mesikäpa Minikäsipallimängud 2015</v>
      </c>
      <c r="N1" s="14"/>
      <c r="O1" s="14"/>
      <c r="P1" s="14"/>
      <c r="Q1" s="14"/>
    </row>
    <row r="2" spans="1:29" s="16" customFormat="1" ht="37.5" customHeight="1" x14ac:dyDescent="0.2">
      <c r="B2" s="91" t="str">
        <f>TRANSPOSE(Seadista!A12)</f>
        <v>Kehra 18.aprill</v>
      </c>
      <c r="C2" s="17"/>
      <c r="D2" s="17"/>
      <c r="E2" s="17"/>
      <c r="F2" s="17"/>
      <c r="G2" s="17"/>
      <c r="H2" s="17"/>
      <c r="I2" s="17"/>
      <c r="J2" s="17"/>
      <c r="K2" s="17"/>
      <c r="N2" s="18"/>
      <c r="O2" s="18"/>
      <c r="P2" s="18"/>
      <c r="Q2" s="18"/>
    </row>
    <row r="3" spans="1:29" s="19" customFormat="1" ht="30" customHeight="1" x14ac:dyDescent="0.3">
      <c r="A3" s="124" t="s">
        <v>13</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6"/>
    </row>
    <row r="4" spans="1:29" s="20" customFormat="1" ht="20.25" customHeight="1" x14ac:dyDescent="0.3">
      <c r="A4" s="52"/>
      <c r="B4" s="53" t="s">
        <v>6</v>
      </c>
      <c r="C4" s="127">
        <v>1</v>
      </c>
      <c r="D4" s="128"/>
      <c r="E4" s="129"/>
      <c r="F4" s="127">
        <v>2</v>
      </c>
      <c r="G4" s="128"/>
      <c r="H4" s="129"/>
      <c r="I4" s="127">
        <v>3</v>
      </c>
      <c r="J4" s="128"/>
      <c r="K4" s="129"/>
      <c r="L4" s="127">
        <v>4</v>
      </c>
      <c r="M4" s="128"/>
      <c r="N4" s="129"/>
      <c r="O4" s="127">
        <v>5</v>
      </c>
      <c r="P4" s="128"/>
      <c r="Q4" s="129"/>
      <c r="R4" s="127">
        <v>6</v>
      </c>
      <c r="S4" s="128"/>
      <c r="T4" s="129"/>
      <c r="U4" s="127">
        <v>7</v>
      </c>
      <c r="V4" s="128"/>
      <c r="W4" s="129"/>
      <c r="X4" s="25" t="s">
        <v>7</v>
      </c>
      <c r="Y4" s="25" t="s">
        <v>8</v>
      </c>
      <c r="Z4" s="54" t="s">
        <v>9</v>
      </c>
      <c r="AA4" s="54" t="s">
        <v>10</v>
      </c>
      <c r="AB4" s="54"/>
      <c r="AC4" s="25" t="s">
        <v>11</v>
      </c>
    </row>
    <row r="5" spans="1:29" s="14" customFormat="1" ht="30" customHeight="1" x14ac:dyDescent="0.3">
      <c r="A5" s="119">
        <f>TRANSPOSE(C4)</f>
        <v>1</v>
      </c>
      <c r="B5" s="121"/>
      <c r="C5" s="102"/>
      <c r="D5" s="103"/>
      <c r="E5" s="104"/>
      <c r="F5" s="114" t="str">
        <f>IF(AND(ISNUMBER(F6),ISNUMBER(H6)),IF(F6=H6,Seadista!B6,IF(F6-H6&gt;0,Seadista!B4,Seadista!B5)),"Mängimata")</f>
        <v>Mängimata</v>
      </c>
      <c r="G5" s="115"/>
      <c r="H5" s="116"/>
      <c r="I5" s="114" t="str">
        <f>IF(AND(ISNUMBER(I6),ISNUMBER(K6)),IF(I6=K6,Seadista!B6,IF(I6-K6&gt;0,Seadista!B4,Seadista!B5)),"Mängimata")</f>
        <v>Mängimata</v>
      </c>
      <c r="J5" s="115"/>
      <c r="K5" s="116"/>
      <c r="L5" s="114" t="str">
        <f>IF(AND(ISNUMBER(L6),ISNUMBER(N6)),IF(L6=N6,Seadista!$B$6,IF(L6-N6&gt;0,Seadista!$B$4,Seadista!$B$5)),"Mängimata")</f>
        <v>Mängimata</v>
      </c>
      <c r="M5" s="115"/>
      <c r="N5" s="116"/>
      <c r="O5" s="114" t="str">
        <f>IF(AND(ISNUMBER(O6),ISNUMBER(Q6)),IF(O6=Q6,Seadista!$B$6,IF(O6-Q6&gt;0,Seadista!$B$4,Seadista!$B$5)),"Mängimata")</f>
        <v>Mängimata</v>
      </c>
      <c r="P5" s="115"/>
      <c r="Q5" s="116"/>
      <c r="R5" s="114" t="str">
        <f>IF(AND(ISNUMBER(R6),ISNUMBER(T6)),IF(R6=T6,Seadista!$B$6,IF(R6-T6&gt;0,Seadista!$B$4,Seadista!$B$5)),"Mängimata")</f>
        <v>Mängimata</v>
      </c>
      <c r="S5" s="115"/>
      <c r="T5" s="116"/>
      <c r="U5" s="114" t="str">
        <f>IF(AND(ISNUMBER(U6),ISNUMBER(W6)),IF(U6=W6,Seadista!$B$6,IF(U6-W6&gt;0,Seadista!$B$4,Seadista!$B$5)),"Mängimata")</f>
        <v>Mängimata</v>
      </c>
      <c r="V5" s="115"/>
      <c r="W5" s="116"/>
      <c r="X5" s="108">
        <f>SUMIF($C5:$U5,"&gt;=0")</f>
        <v>0</v>
      </c>
      <c r="Y5" s="110" t="str">
        <f>IF(AND(ISNUMBER(O6),ISNUMBER(Q6),ISNUMBER(F6),ISNUMBER(H6),ISNUMBER(I6),ISNUMBER(K6),ISNUMBER(L6),ISNUMBER(N6),ISNUMBER(U6),ISNUMBER(W6),ISNUMBER(R6),ISNUMBER(T6)),F6-H6+I6-K6+L6-N6+O6-Q6+U6-W6+R6-T6,"pooleli")</f>
        <v>pooleli</v>
      </c>
      <c r="Z5" s="38">
        <f>RANK($X5,$X$5:$X$18,-1)</f>
        <v>1</v>
      </c>
      <c r="AA5" s="38" t="e">
        <f>RANK($Y5,$Y$5:$Y$18,-1)*0.01</f>
        <v>#VALUE!</v>
      </c>
      <c r="AB5" s="38" t="e">
        <f>Z5+AA5</f>
        <v>#VALUE!</v>
      </c>
      <c r="AC5" s="112" t="str">
        <f>IF(AND(ISNUMBER($AB$5),ISNUMBER($AB$7),ISNUMBER($AB$9),ISNUMBER($AB$11),ISNUMBER($AB$13),ISNUMBER($AB$15),ISNUMBER($AB$17)),RANK($AB5,$AB$5:$AB$18),"pooleli")</f>
        <v>pooleli</v>
      </c>
    </row>
    <row r="6" spans="1:29" s="14" customFormat="1" ht="30" customHeight="1" x14ac:dyDescent="0.3">
      <c r="A6" s="120"/>
      <c r="B6" s="122"/>
      <c r="C6" s="105"/>
      <c r="D6" s="106"/>
      <c r="E6" s="107"/>
      <c r="F6" s="29"/>
      <c r="G6" s="30" t="s">
        <v>12</v>
      </c>
      <c r="H6" s="31"/>
      <c r="I6" s="29"/>
      <c r="J6" s="30" t="s">
        <v>12</v>
      </c>
      <c r="K6" s="31"/>
      <c r="L6" s="29"/>
      <c r="M6" s="30" t="s">
        <v>12</v>
      </c>
      <c r="N6" s="31"/>
      <c r="O6" s="29"/>
      <c r="P6" s="30" t="s">
        <v>12</v>
      </c>
      <c r="Q6" s="31"/>
      <c r="R6" s="29"/>
      <c r="S6" s="30" t="s">
        <v>12</v>
      </c>
      <c r="T6" s="31"/>
      <c r="U6" s="29"/>
      <c r="V6" s="30" t="s">
        <v>12</v>
      </c>
      <c r="W6" s="31"/>
      <c r="X6" s="123"/>
      <c r="Y6" s="117"/>
      <c r="Z6" s="51"/>
      <c r="AA6" s="51"/>
      <c r="AB6" s="51"/>
      <c r="AC6" s="118"/>
    </row>
    <row r="7" spans="1:29" s="14" customFormat="1" ht="30" customHeight="1" x14ac:dyDescent="0.3">
      <c r="A7" s="119">
        <f>TRANSPOSE(F4)</f>
        <v>2</v>
      </c>
      <c r="B7" s="121"/>
      <c r="C7" s="114" t="str">
        <f>IF(AND(ISNUMBER(C8),ISNUMBER(E8)),IF(C8=E8,Seadista!B6,IF(C8-E8&gt;0,Seadista!B4,Seadista!B5)),"Mängimata")</f>
        <v>Mängimata</v>
      </c>
      <c r="D7" s="115"/>
      <c r="E7" s="116"/>
      <c r="F7" s="102"/>
      <c r="G7" s="103"/>
      <c r="H7" s="104"/>
      <c r="I7" s="114" t="str">
        <f>IF(AND(ISNUMBER(I8),ISNUMBER(K8)),IF(I8=K8,Seadista!B6,IF(I8-K8&gt;0,Seadista!B4,Seadista!B5)),"Mängimata")</f>
        <v>Mängimata</v>
      </c>
      <c r="J7" s="115"/>
      <c r="K7" s="116"/>
      <c r="L7" s="114" t="str">
        <f>IF(AND(ISNUMBER(L8),ISNUMBER(N8)),IF(L8=N8,Seadista!B6,IF(L8-N8&gt;0,Seadista!B4,Seadista!B5)),"Mängimata")</f>
        <v>Mängimata</v>
      </c>
      <c r="M7" s="115"/>
      <c r="N7" s="116"/>
      <c r="O7" s="114" t="str">
        <f>IF(AND(ISNUMBER(O8),ISNUMBER(Q8)),IF(O8=Q8,Seadista!$B$6,IF(O8-Q8&gt;0,Seadista!$B$4,Seadista!$B$5)),"Mängimata")</f>
        <v>Mängimata</v>
      </c>
      <c r="P7" s="115"/>
      <c r="Q7" s="116"/>
      <c r="R7" s="114" t="str">
        <f>IF(AND(ISNUMBER(R8),ISNUMBER(T8)),IF(R8=T8,Seadista!$B$6,IF(R8-T8&gt;0,Seadista!$B$4,Seadista!$B$5)),"Mängimata")</f>
        <v>Mängimata</v>
      </c>
      <c r="S7" s="115"/>
      <c r="T7" s="116"/>
      <c r="U7" s="114" t="str">
        <f>IF(AND(ISNUMBER(U8),ISNUMBER(W8)),IF(U8=W8,Seadista!$B$6,IF(U8-W8&gt;0,Seadista!$B$4,Seadista!$B$5)),"Mängimata")</f>
        <v>Mängimata</v>
      </c>
      <c r="V7" s="115"/>
      <c r="W7" s="116"/>
      <c r="X7" s="108">
        <f>SUMIF($C7:$U7,"&gt;=0")</f>
        <v>0</v>
      </c>
      <c r="Y7" s="110" t="str">
        <f>IF(AND(ISNUMBER(C8),ISNUMBER(E8),ISNUMBER(I8),ISNUMBER(K8),ISNUMBER(L8),ISNUMBER(N8),ISNUMBER(O8),ISNUMBER(Q8),ISNUMBER(U8),ISNUMBER(W8),ISNUMBER(R8),ISNUMBER(T8)),C8-E8+I8-K8+L8-N8+O8-Q8+U8-W8+R8-T8,"pooleli")</f>
        <v>pooleli</v>
      </c>
      <c r="Z7" s="38">
        <f>RANK($X7,$X$5:$X$18,-1)</f>
        <v>1</v>
      </c>
      <c r="AA7" s="38" t="e">
        <f>RANK($Y7,$Y$5:$Y$18,-1)*0.01</f>
        <v>#VALUE!</v>
      </c>
      <c r="AB7" s="38" t="e">
        <f>Z7+AA7</f>
        <v>#VALUE!</v>
      </c>
      <c r="AC7" s="112" t="str">
        <f>IF(AND(ISNUMBER($AB$5),ISNUMBER($AB$7),ISNUMBER($AB$9),ISNUMBER($AB$11),ISNUMBER($AB$13),ISNUMBER($AB$17)),RANK($AB7,$AB$5:$AB$18),"pooleli")</f>
        <v>pooleli</v>
      </c>
    </row>
    <row r="8" spans="1:29" s="14" customFormat="1" ht="30" customHeight="1" x14ac:dyDescent="0.3">
      <c r="A8" s="120"/>
      <c r="B8" s="122"/>
      <c r="C8" s="29" t="str">
        <f>IF(ISBLANK(H6),"",H6)</f>
        <v/>
      </c>
      <c r="D8" s="30" t="s">
        <v>12</v>
      </c>
      <c r="E8" s="31" t="str">
        <f>IF(ISBLANK(F6),"",F6)</f>
        <v/>
      </c>
      <c r="F8" s="105"/>
      <c r="G8" s="106"/>
      <c r="H8" s="107"/>
      <c r="I8" s="29"/>
      <c r="J8" s="30" t="s">
        <v>12</v>
      </c>
      <c r="K8" s="31"/>
      <c r="L8" s="29"/>
      <c r="M8" s="30" t="s">
        <v>12</v>
      </c>
      <c r="N8" s="31"/>
      <c r="O8" s="29"/>
      <c r="P8" s="30" t="s">
        <v>12</v>
      </c>
      <c r="Q8" s="31"/>
      <c r="R8" s="29"/>
      <c r="S8" s="30" t="s">
        <v>12</v>
      </c>
      <c r="T8" s="56"/>
      <c r="U8" s="29"/>
      <c r="V8" s="30" t="s">
        <v>12</v>
      </c>
      <c r="W8" s="31"/>
      <c r="X8" s="109"/>
      <c r="Y8" s="117"/>
      <c r="Z8" s="38"/>
      <c r="AA8" s="38"/>
      <c r="AB8" s="38"/>
      <c r="AC8" s="118"/>
    </row>
    <row r="9" spans="1:29" s="14" customFormat="1" ht="30" customHeight="1" x14ac:dyDescent="0.3">
      <c r="A9" s="119">
        <f>TRANSPOSE(I4)</f>
        <v>3</v>
      </c>
      <c r="B9" s="121"/>
      <c r="C9" s="114" t="str">
        <f>IF(AND(ISNUMBER(C10),ISNUMBER(E10)),IF(C10=E10,Seadista!B6,IF(C10-E10&gt;0,Seadista!B4,Seadista!B5)),"Mängimata")</f>
        <v>Mängimata</v>
      </c>
      <c r="D9" s="115"/>
      <c r="E9" s="116"/>
      <c r="F9" s="114" t="str">
        <f>IF(AND(ISNUMBER(F10),ISNUMBER(H10)),IF(F10=H10,Seadista!B6,IF(F10-H10&gt;0,Seadista!B4,Seadista!B5)),"Mängimata")</f>
        <v>Mängimata</v>
      </c>
      <c r="G9" s="115"/>
      <c r="H9" s="116"/>
      <c r="I9" s="102"/>
      <c r="J9" s="103"/>
      <c r="K9" s="104"/>
      <c r="L9" s="114" t="str">
        <f>IF(AND(ISNUMBER(L10),ISNUMBER(N10)),IF(L10=N10,Seadista!B6,IF(L10-N10&gt;0,Seadista!B4,Seadista!B5)),"Mängimata")</f>
        <v>Mängimata</v>
      </c>
      <c r="M9" s="115"/>
      <c r="N9" s="116"/>
      <c r="O9" s="114" t="str">
        <f>IF(AND(ISNUMBER(O10),ISNUMBER(Q10)),IF(O10=Q10,Seadista!$B$6,IF(O10-Q10&gt;0,Seadista!$B$4,Seadista!$B$5)),"Mängimata")</f>
        <v>Mängimata</v>
      </c>
      <c r="P9" s="115"/>
      <c r="Q9" s="116"/>
      <c r="R9" s="114" t="str">
        <f>IF(AND(ISNUMBER(R10),ISNUMBER(T10)),IF(R10=T10,Seadista!$B$6,IF(R10-T10&gt;0,Seadista!$B$4,Seadista!$B$5)),"Mängimata")</f>
        <v>Mängimata</v>
      </c>
      <c r="S9" s="115"/>
      <c r="T9" s="116"/>
      <c r="U9" s="114" t="str">
        <f>IF(AND(ISNUMBER(U10),ISNUMBER(W10)),IF(U10=W10,Seadista!$B$6,IF(U10-W10&gt;0,Seadista!$B$4,Seadista!$B$5)),"Mängimata")</f>
        <v>Mängimata</v>
      </c>
      <c r="V9" s="115"/>
      <c r="W9" s="116"/>
      <c r="X9" s="123">
        <f>SUMIF($C9:$U9,"&gt;=0")</f>
        <v>0</v>
      </c>
      <c r="Y9" s="110" t="str">
        <f>IF(AND(ISNUMBER(F10),ISNUMBER(H10),ISNUMBER(C10),ISNUMBER(E10),ISNUMBER(L10),ISNUMBER(N10),ISNUMBER(O10),ISNUMBER(Q10),ISNUMBER(U10),ISNUMBER(W10),ISNUMBER(R10),ISNUMBER(T10)),F10-H10+C10-E10+L10-N10+O10-Q10+U10-W10+R10-T10,"pooleli")</f>
        <v>pooleli</v>
      </c>
      <c r="Z9" s="38">
        <f>RANK($X9,$X$5:$X$18,-1)</f>
        <v>1</v>
      </c>
      <c r="AA9" s="38" t="e">
        <f>RANK($Y9,$Y$5:$Y$18,-1)*0.01</f>
        <v>#VALUE!</v>
      </c>
      <c r="AB9" s="38" t="e">
        <f>Z9+AA9</f>
        <v>#VALUE!</v>
      </c>
      <c r="AC9" s="112" t="str">
        <f>IF(AND(ISNUMBER($AB$5),ISNUMBER($AB$7),ISNUMBER($AB$9),ISNUMBER($AB$11),ISNUMBER($AB$13),ISNUMBER($AB$17)),RANK($AB9,$AB$5:$AB$18),"pooleli")</f>
        <v>pooleli</v>
      </c>
    </row>
    <row r="10" spans="1:29" s="14" customFormat="1" ht="30" customHeight="1" x14ac:dyDescent="0.3">
      <c r="A10" s="120"/>
      <c r="B10" s="122"/>
      <c r="C10" s="29" t="str">
        <f>IF(ISBLANK(K6),"",K6)</f>
        <v/>
      </c>
      <c r="D10" s="30" t="s">
        <v>12</v>
      </c>
      <c r="E10" s="31" t="str">
        <f>IF(ISBLANK(I6),"",I6)</f>
        <v/>
      </c>
      <c r="F10" s="29" t="str">
        <f>IF(ISBLANK(K8),"",K8)</f>
        <v/>
      </c>
      <c r="G10" s="30" t="s">
        <v>12</v>
      </c>
      <c r="H10" s="31" t="str">
        <f>IF(ISBLANK(I8),"",I8)</f>
        <v/>
      </c>
      <c r="I10" s="105"/>
      <c r="J10" s="106"/>
      <c r="K10" s="107"/>
      <c r="L10" s="29"/>
      <c r="M10" s="30" t="s">
        <v>12</v>
      </c>
      <c r="N10" s="31"/>
      <c r="O10" s="29"/>
      <c r="P10" s="30" t="s">
        <v>12</v>
      </c>
      <c r="Q10" s="31"/>
      <c r="R10" s="29"/>
      <c r="S10" s="30" t="s">
        <v>12</v>
      </c>
      <c r="T10" s="56"/>
      <c r="U10" s="29"/>
      <c r="V10" s="30" t="s">
        <v>12</v>
      </c>
      <c r="W10" s="31"/>
      <c r="X10" s="123"/>
      <c r="Y10" s="117"/>
      <c r="Z10" s="38"/>
      <c r="AA10" s="38"/>
      <c r="AB10" s="38"/>
      <c r="AC10" s="118"/>
    </row>
    <row r="11" spans="1:29" s="14" customFormat="1" ht="30" customHeight="1" x14ac:dyDescent="0.3">
      <c r="A11" s="119">
        <f>TRANSPOSE(L4)</f>
        <v>4</v>
      </c>
      <c r="B11" s="121"/>
      <c r="C11" s="114" t="str">
        <f>IF(AND(ISNUMBER(C12),ISNUMBER(E12)),IF(C12=E12,Seadista!$B$6,IF(C12-E12&gt;0,Seadista!$B$4,Seadista!$B$5)),"Mängimata")</f>
        <v>Mängimata</v>
      </c>
      <c r="D11" s="115"/>
      <c r="E11" s="116"/>
      <c r="F11" s="114" t="str">
        <f>IF(AND(ISNUMBER(F12),ISNUMBER(H12)),IF(F12=H12,Seadista!$B$6,IF(F12-H12&gt;0,Seadista!$B$4,Seadista!$B$5)),"Mängimata")</f>
        <v>Mängimata</v>
      </c>
      <c r="G11" s="115"/>
      <c r="H11" s="116"/>
      <c r="I11" s="114" t="str">
        <f>IF(AND(ISNUMBER(I12),ISNUMBER(K12)),IF(I12=K12,Seadista!$B$6,IF(I12-K12&gt;0,Seadista!$B$4,Seadista!$B$5)),"Mängimata")</f>
        <v>Mängimata</v>
      </c>
      <c r="J11" s="115"/>
      <c r="K11" s="116"/>
      <c r="L11" s="102"/>
      <c r="M11" s="103"/>
      <c r="N11" s="104"/>
      <c r="O11" s="114" t="str">
        <f>IF(AND(ISNUMBER(O12),ISNUMBER(Q12)),IF(O12=Q12,Seadista!$B$6,IF(O12-Q12&gt;0,Seadista!$B$4,Seadista!$B$5)),"Mängimata")</f>
        <v>Mängimata</v>
      </c>
      <c r="P11" s="115"/>
      <c r="Q11" s="116"/>
      <c r="R11" s="114" t="str">
        <f>IF(AND(ISNUMBER(R12),ISNUMBER(T12)),IF(R12=T12,Seadista!$B$6,IF(R12-T12&gt;0,Seadista!$B$4,Seadista!$B$5)),"Mängimata")</f>
        <v>Mängimata</v>
      </c>
      <c r="S11" s="115"/>
      <c r="T11" s="116"/>
      <c r="U11" s="114" t="str">
        <f>IF(AND(ISNUMBER(U12),ISNUMBER(W12)),IF(U12=W12,Seadista!$B$6,IF(U12-W12&gt;0,Seadista!$B$4,Seadista!$B$5)),"Mängimata")</f>
        <v>Mängimata</v>
      </c>
      <c r="V11" s="115"/>
      <c r="W11" s="116"/>
      <c r="X11" s="108">
        <f>SUMIF($C11:$U11,"&gt;=0")</f>
        <v>0</v>
      </c>
      <c r="Y11" s="110" t="str">
        <f>IF(AND(ISNUMBER(F12),ISNUMBER(H12),ISNUMBER(I12),ISNUMBER(K12),ISNUMBER(C12),ISNUMBER(E12),ISNUMBER(O12),ISNUMBER(Q12),ISNUMBER(U12),ISNUMBER(W12),ISNUMBER(R12),ISNUMBER(T12)),F12-H12+I12-K12+C12-E12+O12-Q12+U12-W12+R12-T12,"pooleli")</f>
        <v>pooleli</v>
      </c>
      <c r="Z11" s="38">
        <f>RANK($X11,$X$5:$X$18,-1)</f>
        <v>1</v>
      </c>
      <c r="AA11" s="38" t="e">
        <f>RANK($Y11,$Y$5:$Y$18,-1)*0.01</f>
        <v>#VALUE!</v>
      </c>
      <c r="AB11" s="38" t="e">
        <f>Z11+AA11</f>
        <v>#VALUE!</v>
      </c>
      <c r="AC11" s="112" t="str">
        <f>IF(AND(ISNUMBER($AB$5),ISNUMBER($AB$7),ISNUMBER($AB$9),ISNUMBER($AB$11),ISNUMBER($AB$13),ISNUMBER($AB$17)),RANK($AB11,$AB$5:$AB$18),"pooleli")</f>
        <v>pooleli</v>
      </c>
    </row>
    <row r="12" spans="1:29" s="14" customFormat="1" ht="30" customHeight="1" x14ac:dyDescent="0.3">
      <c r="A12" s="120"/>
      <c r="B12" s="122"/>
      <c r="C12" s="29" t="str">
        <f>IF(ISBLANK(N6),"",N6)</f>
        <v/>
      </c>
      <c r="D12" s="30" t="s">
        <v>12</v>
      </c>
      <c r="E12" s="31" t="str">
        <f>IF(ISBLANK(L6),"",L6)</f>
        <v/>
      </c>
      <c r="F12" s="29" t="str">
        <f>IF(ISBLANK(N8),"",N8)</f>
        <v/>
      </c>
      <c r="G12" s="30" t="s">
        <v>12</v>
      </c>
      <c r="H12" s="31" t="str">
        <f>IF(ISBLANK(L8),"",L8)</f>
        <v/>
      </c>
      <c r="I12" s="29" t="str">
        <f>IF(ISBLANK(N10),"",N10)</f>
        <v/>
      </c>
      <c r="J12" s="30" t="s">
        <v>12</v>
      </c>
      <c r="K12" s="31" t="str">
        <f>IF(ISBLANK(L10),"",L10)</f>
        <v/>
      </c>
      <c r="L12" s="105"/>
      <c r="M12" s="106"/>
      <c r="N12" s="107"/>
      <c r="O12" s="29"/>
      <c r="P12" s="30" t="s">
        <v>12</v>
      </c>
      <c r="Q12" s="31"/>
      <c r="R12" s="58"/>
      <c r="S12" s="30" t="s">
        <v>12</v>
      </c>
      <c r="T12" s="56"/>
      <c r="U12" s="29"/>
      <c r="V12" s="30" t="s">
        <v>12</v>
      </c>
      <c r="W12" s="31"/>
      <c r="X12" s="109"/>
      <c r="Y12" s="117"/>
      <c r="Z12" s="38"/>
      <c r="AA12" s="38"/>
      <c r="AB12" s="38"/>
      <c r="AC12" s="118"/>
    </row>
    <row r="13" spans="1:29" s="14" customFormat="1" ht="30" customHeight="1" x14ac:dyDescent="0.3">
      <c r="A13" s="119">
        <f>TRANSPOSE(O4)</f>
        <v>5</v>
      </c>
      <c r="B13" s="121"/>
      <c r="C13" s="114" t="str">
        <f>IF(AND(ISNUMBER(C14),ISNUMBER(E14)),IF(C14=E14,Seadista!$B$6,IF(C14-E14&gt;0,Seadista!$B$4,Seadista!$B$5)),"Mängimata")</f>
        <v>Mängimata</v>
      </c>
      <c r="D13" s="115"/>
      <c r="E13" s="116"/>
      <c r="F13" s="114" t="str">
        <f>IF(AND(ISNUMBER(F14),ISNUMBER(H14)),IF(F14=H14,Seadista!$B$6,IF(F14-H14&gt;0,Seadista!$B$4,Seadista!$B$5)),"Mängimata")</f>
        <v>Mängimata</v>
      </c>
      <c r="G13" s="115"/>
      <c r="H13" s="116"/>
      <c r="I13" s="114" t="str">
        <f>IF(AND(ISNUMBER(I14),ISNUMBER(K14)),IF(I14=K14,Seadista!$B$6,IF(I14-K14&gt;0,Seadista!$B$4,Seadista!$B$5)),"Mängimata")</f>
        <v>Mängimata</v>
      </c>
      <c r="J13" s="115"/>
      <c r="K13" s="116"/>
      <c r="L13" s="114" t="str">
        <f>IF(AND(ISNUMBER(L14),ISNUMBER(N14)),IF(L14=N14,Seadista!$B$6,IF(L14-N14&gt;0,Seadista!$B$4,Seadista!$B$5)),"Mängimata")</f>
        <v>Mängimata</v>
      </c>
      <c r="M13" s="115"/>
      <c r="N13" s="116"/>
      <c r="O13" s="102"/>
      <c r="P13" s="103"/>
      <c r="Q13" s="104"/>
      <c r="R13" s="114" t="str">
        <f>IF(AND(ISNUMBER(R14),ISNUMBER(T14)),IF(R14=T14,Seadista!$B$6,IF(R14-T14&gt;0,Seadista!$B$4,Seadista!$B$5)),"Mängimata")</f>
        <v>Mängimata</v>
      </c>
      <c r="S13" s="115"/>
      <c r="T13" s="116"/>
      <c r="U13" s="114" t="str">
        <f>IF(AND(ISNUMBER(U14),ISNUMBER(W14)),IF(U14=W14,Seadista!$B$6,IF(U14-W14&gt;0,Seadista!$B$4,Seadista!$B$5)),"Mängimata")</f>
        <v>Mängimata</v>
      </c>
      <c r="V13" s="115"/>
      <c r="W13" s="116"/>
      <c r="X13" s="108">
        <f>SUMIF($C13:$U13,"&gt;=0")</f>
        <v>0</v>
      </c>
      <c r="Y13" s="110" t="str">
        <f>IF(AND(ISNUMBER(C14),ISNUMBER(E14),ISNUMBER(F14),ISNUMBER(H14),ISNUMBER(I14),ISNUMBER(K14),ISNUMBER(L14),ISNUMBER(N14),ISNUMBER(U14),ISNUMBER(W14),ISNUMBER(R14),ISNUMBER(T14)),C14-E14+F14-H14+I14-K14+L14-N14+U14-W14+R14-T14,"pooleli")</f>
        <v>pooleli</v>
      </c>
      <c r="Z13" s="38">
        <f>RANK($X13,$X$5:$X$18,-1)</f>
        <v>1</v>
      </c>
      <c r="AA13" s="38" t="e">
        <f>RANK($Y13,$Y$5:$Y$18,-1)*0.01</f>
        <v>#VALUE!</v>
      </c>
      <c r="AB13" s="38" t="e">
        <f>Z13+AA13</f>
        <v>#VALUE!</v>
      </c>
      <c r="AC13" s="112" t="str">
        <f>IF(AND(ISNUMBER($AB$5),ISNUMBER($AB$7),ISNUMBER($AB$9),ISNUMBER($AB$11),ISNUMBER($AB$13),ISNUMBER($AB$17)),RANK($AB13,$AB$5:$AB$18),"pooleli")</f>
        <v>pooleli</v>
      </c>
    </row>
    <row r="14" spans="1:29" s="14" customFormat="1" ht="30" customHeight="1" x14ac:dyDescent="0.3">
      <c r="A14" s="120"/>
      <c r="B14" s="122"/>
      <c r="C14" s="29" t="str">
        <f>IF(ISBLANK(Q$6),"",Q$6)</f>
        <v/>
      </c>
      <c r="D14" s="30"/>
      <c r="E14" s="31" t="str">
        <f>IF(ISBLANK(O6),"",O6)</f>
        <v/>
      </c>
      <c r="F14" s="29" t="str">
        <f>IF(ISBLANK(Q8),"",Q8)</f>
        <v/>
      </c>
      <c r="G14" s="30" t="s">
        <v>12</v>
      </c>
      <c r="H14" s="31" t="str">
        <f>IF(ISBLANK(O8),"",O8)</f>
        <v/>
      </c>
      <c r="I14" s="29" t="str">
        <f>IF(ISBLANK(Q10),"",Q10)</f>
        <v/>
      </c>
      <c r="J14" s="30" t="s">
        <v>12</v>
      </c>
      <c r="K14" s="31" t="str">
        <f>IF(ISBLANK(O10),"",O10)</f>
        <v/>
      </c>
      <c r="L14" s="29" t="str">
        <f>IF(ISBLANK(Q12),"",Q12)</f>
        <v/>
      </c>
      <c r="M14" s="30" t="s">
        <v>12</v>
      </c>
      <c r="N14" s="31" t="str">
        <f>IF(ISBLANK(O12),"",O12)</f>
        <v/>
      </c>
      <c r="O14" s="105"/>
      <c r="P14" s="106"/>
      <c r="Q14" s="107"/>
      <c r="R14" s="58"/>
      <c r="S14" s="30" t="s">
        <v>12</v>
      </c>
      <c r="T14" s="56"/>
      <c r="U14" s="29"/>
      <c r="V14" s="30"/>
      <c r="W14" s="31"/>
      <c r="X14" s="109"/>
      <c r="Y14" s="117"/>
      <c r="Z14" s="38"/>
      <c r="AA14" s="38"/>
      <c r="AB14" s="38"/>
      <c r="AC14" s="118"/>
    </row>
    <row r="15" spans="1:29" s="14" customFormat="1" ht="30" customHeight="1" x14ac:dyDescent="0.3">
      <c r="A15" s="119">
        <f>TRANSPOSE(R4)</f>
        <v>6</v>
      </c>
      <c r="B15" s="121"/>
      <c r="C15" s="114" t="str">
        <f>IF(AND(ISNUMBER(C16),ISNUMBER(E16)),IF(C16=E16,Seadista!$B$6,IF(C16-E16&gt;0,Seadista!$B$4,Seadista!$B$5)),"Mängimata")</f>
        <v>Mängimata</v>
      </c>
      <c r="D15" s="115"/>
      <c r="E15" s="116"/>
      <c r="F15" s="114" t="str">
        <f>IF(AND(ISNUMBER(F16),ISNUMBER(H16)),IF(F16=H16,Seadista!$B$6,IF(F16-H16&gt;0,Seadista!$B$4,Seadista!$B$5)),"Mängimata")</f>
        <v>Mängimata</v>
      </c>
      <c r="G15" s="115"/>
      <c r="H15" s="116"/>
      <c r="I15" s="114" t="str">
        <f>IF(AND(ISNUMBER(I16),ISNUMBER(K16)),IF(I16=K16,Seadista!$B$6,IF(I16-K16&gt;0,Seadista!$B$4,Seadista!$B$5)),"Mängimata")</f>
        <v>Mängimata</v>
      </c>
      <c r="J15" s="115"/>
      <c r="K15" s="116"/>
      <c r="L15" s="114" t="str">
        <f>IF(AND(ISNUMBER(L16),ISNUMBER(N16)),IF(L16=N16,Seadista!$B$6,IF(L16-N16&gt;0,Seadista!$B$4,Seadista!$B$5)),"Mängimata")</f>
        <v>Mängimata</v>
      </c>
      <c r="M15" s="115"/>
      <c r="N15" s="116"/>
      <c r="O15" s="114" t="str">
        <f>IF(AND(ISNUMBER(O16),ISNUMBER(Q16)),IF(O16=Q16,Seadista!$B$6,IF(O16-Q16&gt;0,Seadista!$B$4,Seadista!$B$5)),"Mängimata")</f>
        <v>Mängimata</v>
      </c>
      <c r="P15" s="115"/>
      <c r="Q15" s="116"/>
      <c r="R15" s="57"/>
      <c r="S15" s="57"/>
      <c r="T15" s="57"/>
      <c r="U15" s="114" t="str">
        <f>IF(AND(ISNUMBER(U16),ISNUMBER(W16)),IF(U16=W16,Seadista!$B$6,IF(U16-W16&gt;0,Seadista!$B$4,Seadista!$B$5)),"Mängimata")</f>
        <v>Mängimata</v>
      </c>
      <c r="V15" s="115"/>
      <c r="W15" s="116"/>
      <c r="X15" s="108">
        <f>SUMIF($C15:$U15,"&gt;=0")</f>
        <v>0</v>
      </c>
      <c r="Y15" s="110" t="str">
        <f>IF(AND(ISNUMBER(C16),ISNUMBER(E16),ISNUMBER(F16),ISNUMBER(H16),ISNUMBER(I16),ISNUMBER(K16),ISNUMBER(L16),ISNUMBER(N16),ISNUMBER(U16),ISNUMBER(W16),ISNUMBER(O16),ISNUMBER(Q16)),C16-E16+F16-H16+I16-K16+L16-N16+U16-W16+O16-Q16,"pooleli")</f>
        <v>pooleli</v>
      </c>
      <c r="Z15" s="38">
        <f>RANK($X15,$X$5:$X$18,-1)</f>
        <v>1</v>
      </c>
      <c r="AA15" s="38" t="e">
        <f>RANK($Y15,$Y$5:$Y$18,-1)*0.01</f>
        <v>#VALUE!</v>
      </c>
      <c r="AB15" s="38" t="e">
        <f>Z15+AA15</f>
        <v>#VALUE!</v>
      </c>
      <c r="AC15" s="112" t="str">
        <f>IF(AND(ISNUMBER($AB$5),ISNUMBER($AB$7),ISNUMBER($AB$9),ISNUMBER($AB$11),ISNUMBER($AB$13),ISNUMBER($AB$17)),RANK($AB15,$AB$5:$AB$18),"pooleli")</f>
        <v>pooleli</v>
      </c>
    </row>
    <row r="16" spans="1:29" s="14" customFormat="1" ht="30" customHeight="1" x14ac:dyDescent="0.3">
      <c r="A16" s="120"/>
      <c r="B16" s="122"/>
      <c r="C16" s="29" t="str">
        <f>IF(ISBLANK(T$6),"",T$6)</f>
        <v/>
      </c>
      <c r="D16" s="30"/>
      <c r="E16" s="31" t="str">
        <f>IF(ISBLANK(R6),"",R6)</f>
        <v/>
      </c>
      <c r="F16" s="29" t="str">
        <f>IF(ISBLANK(T8),"",T8)</f>
        <v/>
      </c>
      <c r="G16" s="30" t="s">
        <v>12</v>
      </c>
      <c r="H16" s="31" t="str">
        <f>IF(ISBLANK(R8),"",R8)</f>
        <v/>
      </c>
      <c r="I16" s="29" t="str">
        <f>IF(ISBLANK(T10),"",T10)</f>
        <v/>
      </c>
      <c r="J16" s="30" t="s">
        <v>12</v>
      </c>
      <c r="K16" s="31" t="str">
        <f>IF(ISBLANK(R10),"",R10)</f>
        <v/>
      </c>
      <c r="L16" s="29" t="str">
        <f>IF(ISBLANK(T12),"",T12)</f>
        <v/>
      </c>
      <c r="M16" s="30" t="s">
        <v>12</v>
      </c>
      <c r="N16" s="31" t="str">
        <f>IF(ISBLANK(R12),"",R12)</f>
        <v/>
      </c>
      <c r="O16" s="29" t="str">
        <f>IF(ISBLANK(T14),"",T14)</f>
        <v/>
      </c>
      <c r="P16" s="30" t="s">
        <v>12</v>
      </c>
      <c r="Q16" s="31" t="str">
        <f>IF(ISBLANK(R14),"",R14)</f>
        <v/>
      </c>
      <c r="R16" s="57"/>
      <c r="S16" s="57"/>
      <c r="T16" s="57"/>
      <c r="U16" s="29"/>
      <c r="V16" s="30" t="s">
        <v>12</v>
      </c>
      <c r="W16" s="31"/>
      <c r="X16" s="109"/>
      <c r="Y16" s="117"/>
      <c r="Z16" s="38"/>
      <c r="AA16" s="38"/>
      <c r="AB16" s="38"/>
      <c r="AC16" s="118"/>
    </row>
    <row r="17" spans="1:29" s="16" customFormat="1" ht="30" customHeight="1" x14ac:dyDescent="0.25">
      <c r="A17" s="119">
        <f>TRANSPOSE(U4)</f>
        <v>7</v>
      </c>
      <c r="B17" s="121"/>
      <c r="C17" s="114" t="str">
        <f>IF(AND(ISNUMBER(C18),ISNUMBER(E18)),IF(C18=E18,Seadista!$B$6,IF(C18-E18&gt;0,Seadista!$B$4,Seadista!$B$5)),"Mängimata")</f>
        <v>Mängimata</v>
      </c>
      <c r="D17" s="115"/>
      <c r="E17" s="116"/>
      <c r="F17" s="114" t="str">
        <f>IF(AND(ISNUMBER(F18),ISNUMBER(H18)),IF(F18=H18,Seadista!$B$6,IF(F18-H18&gt;0,Seadista!$B$4,Seadista!$B$5)),"Mängimata")</f>
        <v>Mängimata</v>
      </c>
      <c r="G17" s="115"/>
      <c r="H17" s="116"/>
      <c r="I17" s="114" t="str">
        <f>IF(AND(ISNUMBER(I18),ISNUMBER(K18)),IF(I18=K18,Seadista!$B$6,IF(I18-K18&gt;0,Seadista!$B$4,Seadista!$B$5)),"Mängimata")</f>
        <v>Mängimata</v>
      </c>
      <c r="J17" s="115"/>
      <c r="K17" s="116"/>
      <c r="L17" s="114" t="str">
        <f>IF(AND(ISNUMBER(L18),ISNUMBER(N18)),IF(L18=N18,Seadista!$B$6,IF(L18-N18&gt;0,Seadista!$B$4,Seadista!$B$5)),"Mängimata")</f>
        <v>Mängimata</v>
      </c>
      <c r="M17" s="115"/>
      <c r="N17" s="116"/>
      <c r="O17" s="114" t="str">
        <f>IF(AND(ISNUMBER(O18),ISNUMBER(Q18)),IF(O18=Q18,Seadista!$B$6,IF(O18-Q18&gt;0,Seadista!$B$4,Seadista!$B$5)),"Mängimata")</f>
        <v>Mängimata</v>
      </c>
      <c r="P17" s="115"/>
      <c r="Q17" s="116"/>
      <c r="R17" s="114" t="str">
        <f>IF(AND(ISNUMBER(R18),ISNUMBER(T18)),IF(R18=T18,Seadista!$B$6,IF(R18-T18&gt;0,Seadista!$B$4,Seadista!$B$5)),"Mängimata")</f>
        <v>Mängimata</v>
      </c>
      <c r="S17" s="115"/>
      <c r="T17" s="116"/>
      <c r="U17" s="102"/>
      <c r="V17" s="103"/>
      <c r="W17" s="104"/>
      <c r="X17" s="108">
        <f>SUMIF($C17:$V17,"&gt;=0")</f>
        <v>0</v>
      </c>
      <c r="Y17" s="110" t="str">
        <f>IF(AND(ISNUMBER(C18),ISNUMBER(E18),ISNUMBER(F18),ISNUMBER(H18),ISNUMBER(I18),ISNUMBER(K18),ISNUMBER(L18),ISNUMBER(N18),ISNUMBER(O18),ISNUMBER(Q18),ISNUMBER(R18),ISNUMBER(T18)),C18-E18+F18-H18+I18-K18+L18-N18+O18-Q18+R18-T18,"pooleli")</f>
        <v>pooleli</v>
      </c>
      <c r="Z17" s="39">
        <f>RANK($X17,$X$5:$X$18,-1)</f>
        <v>1</v>
      </c>
      <c r="AA17" s="38" t="e">
        <f>RANK($Y17,$Y$5:$Y$18,-1)*0.01</f>
        <v>#VALUE!</v>
      </c>
      <c r="AB17" s="40" t="e">
        <f>Z17+AA17</f>
        <v>#VALUE!</v>
      </c>
      <c r="AC17" s="112" t="str">
        <f>IF(AND(ISNUMBER($AB$5),ISNUMBER($AB$7),ISNUMBER($AB$9),ISNUMBER($AB$11),ISNUMBER($AB$13),ISNUMBER($AB$17)),RANK($AB17,$AB$5:$AB$18),"pooleli")</f>
        <v>pooleli</v>
      </c>
    </row>
    <row r="18" spans="1:29" s="16" customFormat="1" ht="30" customHeight="1" x14ac:dyDescent="0.25">
      <c r="A18" s="120"/>
      <c r="B18" s="122"/>
      <c r="C18" s="29" t="str">
        <f>IF(ISBLANK(W$6),"",W$6)</f>
        <v/>
      </c>
      <c r="D18" s="30" t="s">
        <v>12</v>
      </c>
      <c r="E18" s="31" t="str">
        <f>IF(ISBLANK(U$6),"",U$6)</f>
        <v/>
      </c>
      <c r="F18" s="29" t="str">
        <f>IF(ISBLANK(W8),"",W8)</f>
        <v/>
      </c>
      <c r="G18" s="30" t="s">
        <v>12</v>
      </c>
      <c r="H18" s="31" t="str">
        <f>IF(ISBLANK(U8),"",U8)</f>
        <v/>
      </c>
      <c r="I18" s="29" t="str">
        <f>IF(ISBLANK(W10),"",W10)</f>
        <v/>
      </c>
      <c r="J18" s="30" t="s">
        <v>12</v>
      </c>
      <c r="K18" s="31" t="str">
        <f>IF(ISBLANK(U10),"",U10)</f>
        <v/>
      </c>
      <c r="L18" s="29" t="str">
        <f>IF(ISBLANK(W12),"",W12)</f>
        <v/>
      </c>
      <c r="M18" s="30" t="s">
        <v>12</v>
      </c>
      <c r="N18" s="31" t="str">
        <f>IF(ISBLANK(U12),"",U12)</f>
        <v/>
      </c>
      <c r="O18" s="29" t="str">
        <f>IF(ISBLANK(W14),"",W14)</f>
        <v/>
      </c>
      <c r="P18" s="30" t="s">
        <v>12</v>
      </c>
      <c r="Q18" s="31" t="str">
        <f>IF(ISBLANK(U14),"",U14)</f>
        <v/>
      </c>
      <c r="R18" s="29" t="str">
        <f>IF(ISBLANK(W16),"",W16)</f>
        <v/>
      </c>
      <c r="S18" s="30" t="s">
        <v>12</v>
      </c>
      <c r="T18" s="31" t="str">
        <f>IF(ISBLANK(U16),"",U16)</f>
        <v/>
      </c>
      <c r="U18" s="105"/>
      <c r="V18" s="106"/>
      <c r="W18" s="107"/>
      <c r="X18" s="109"/>
      <c r="Y18" s="111"/>
      <c r="Z18" s="36"/>
      <c r="AA18" s="36"/>
      <c r="AB18" s="36"/>
      <c r="AC18" s="113"/>
    </row>
  </sheetData>
  <mergeCells count="91">
    <mergeCell ref="L5:N5"/>
    <mergeCell ref="A3:AC3"/>
    <mergeCell ref="C4:E4"/>
    <mergeCell ref="F4:H4"/>
    <mergeCell ref="I4:K4"/>
    <mergeCell ref="L4:N4"/>
    <mergeCell ref="O4:Q4"/>
    <mergeCell ref="U4:W4"/>
    <mergeCell ref="R4:T4"/>
    <mergeCell ref="A5:A6"/>
    <mergeCell ref="B5:B6"/>
    <mergeCell ref="C5:E6"/>
    <mergeCell ref="F5:H5"/>
    <mergeCell ref="I5:K5"/>
    <mergeCell ref="A7:A8"/>
    <mergeCell ref="B7:B8"/>
    <mergeCell ref="C7:E7"/>
    <mergeCell ref="F7:H8"/>
    <mergeCell ref="I7:K7"/>
    <mergeCell ref="Y7:Y8"/>
    <mergeCell ref="R7:T7"/>
    <mergeCell ref="AC7:AC8"/>
    <mergeCell ref="O5:Q5"/>
    <mergeCell ref="U5:W5"/>
    <mergeCell ref="X5:X6"/>
    <mergeCell ref="Y5:Y6"/>
    <mergeCell ref="AC5:AC6"/>
    <mergeCell ref="R5:T5"/>
    <mergeCell ref="L9:N9"/>
    <mergeCell ref="L7:N7"/>
    <mergeCell ref="O7:Q7"/>
    <mergeCell ref="U7:W7"/>
    <mergeCell ref="X7:X8"/>
    <mergeCell ref="A9:A10"/>
    <mergeCell ref="B9:B10"/>
    <mergeCell ref="C9:E9"/>
    <mergeCell ref="F9:H9"/>
    <mergeCell ref="I9:K10"/>
    <mergeCell ref="A11:A12"/>
    <mergeCell ref="B11:B12"/>
    <mergeCell ref="C11:E11"/>
    <mergeCell ref="F11:H11"/>
    <mergeCell ref="I11:K11"/>
    <mergeCell ref="AC11:AC12"/>
    <mergeCell ref="O9:Q9"/>
    <mergeCell ref="U9:W9"/>
    <mergeCell ref="X9:X10"/>
    <mergeCell ref="Y9:Y10"/>
    <mergeCell ref="AC9:AC10"/>
    <mergeCell ref="R9:T9"/>
    <mergeCell ref="X11:X12"/>
    <mergeCell ref="X13:X14"/>
    <mergeCell ref="R13:T13"/>
    <mergeCell ref="O13:Q14"/>
    <mergeCell ref="Y11:Y12"/>
    <mergeCell ref="L11:N12"/>
    <mergeCell ref="O11:Q11"/>
    <mergeCell ref="U11:W11"/>
    <mergeCell ref="U13:W13"/>
    <mergeCell ref="R11:T11"/>
    <mergeCell ref="Y13:Y14"/>
    <mergeCell ref="AC13:AC14"/>
    <mergeCell ref="A17:A18"/>
    <mergeCell ref="B17:B18"/>
    <mergeCell ref="C17:E17"/>
    <mergeCell ref="F17:H17"/>
    <mergeCell ref="I17:K17"/>
    <mergeCell ref="A13:A14"/>
    <mergeCell ref="L17:N17"/>
    <mergeCell ref="O17:Q17"/>
    <mergeCell ref="Y17:Y18"/>
    <mergeCell ref="AC17:AC18"/>
    <mergeCell ref="R17:T17"/>
    <mergeCell ref="A15:A16"/>
    <mergeCell ref="B15:B16"/>
    <mergeCell ref="Y15:Y16"/>
    <mergeCell ref="AC15:AC16"/>
    <mergeCell ref="I15:K15"/>
    <mergeCell ref="X15:X16"/>
    <mergeCell ref="L15:N15"/>
    <mergeCell ref="O15:Q15"/>
    <mergeCell ref="C15:E15"/>
    <mergeCell ref="F15:H15"/>
    <mergeCell ref="U17:W18"/>
    <mergeCell ref="X17:X18"/>
    <mergeCell ref="U15:W15"/>
    <mergeCell ref="B13:B14"/>
    <mergeCell ref="C13:E13"/>
    <mergeCell ref="F13:H13"/>
    <mergeCell ref="I13:K13"/>
    <mergeCell ref="L13:N13"/>
  </mergeCells>
  <printOptions horizontalCentered="1"/>
  <pageMargins left="0.51181102362204722" right="0.27559055118110237" top="0.74803149606299213" bottom="0.51181102362204722" header="0.31496062992125984" footer="0.31496062992125984"/>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43"/>
  <sheetViews>
    <sheetView tabSelected="1" topLeftCell="A12" workbookViewId="0">
      <selection activeCell="B30" sqref="B30"/>
    </sheetView>
  </sheetViews>
  <sheetFormatPr defaultRowHeight="14.4" x14ac:dyDescent="0.3"/>
  <cols>
    <col min="1" max="1" width="5.109375" customWidth="1"/>
    <col min="2" max="2" width="17.6640625" style="50" customWidth="1"/>
    <col min="3" max="3" width="4.5546875" customWidth="1"/>
    <col min="4" max="5" width="4.33203125" customWidth="1"/>
    <col min="6" max="6" width="17.6640625" style="50" customWidth="1"/>
    <col min="7" max="9" width="4.33203125" customWidth="1"/>
    <col min="10" max="10" width="18.5546875" customWidth="1"/>
    <col min="11" max="11" width="4.33203125" customWidth="1"/>
    <col min="12" max="12" width="6.33203125" customWidth="1"/>
    <col min="13" max="13" width="16.33203125" customWidth="1"/>
  </cols>
  <sheetData>
    <row r="1" spans="1:17" ht="22.5" x14ac:dyDescent="0.25">
      <c r="A1" s="13" t="str">
        <f>TRANSPOSE(Seadista!A9)</f>
        <v>XIV Mesikäpa Minikäsipallimängud 2015</v>
      </c>
      <c r="Q1" s="13"/>
    </row>
    <row r="2" spans="1:17" ht="18" x14ac:dyDescent="0.35">
      <c r="A2" s="23" t="s">
        <v>85</v>
      </c>
      <c r="J2" s="48"/>
      <c r="Q2" s="23"/>
    </row>
    <row r="3" spans="1:17" ht="18.75" x14ac:dyDescent="0.3">
      <c r="A3" t="str">
        <f>TRANSPOSE(Seadista!A12)</f>
        <v>Kehra 18.aprill</v>
      </c>
      <c r="B3" s="24"/>
      <c r="C3" s="23"/>
      <c r="D3" s="48"/>
      <c r="E3" s="48"/>
      <c r="F3" s="24"/>
      <c r="G3" s="48"/>
      <c r="M3" s="23"/>
    </row>
    <row r="4" spans="1:17" ht="16.5" x14ac:dyDescent="0.3">
      <c r="B4" s="24"/>
      <c r="C4" s="48"/>
      <c r="D4" s="48"/>
      <c r="E4" s="48"/>
      <c r="F4" s="24"/>
      <c r="G4" s="48"/>
    </row>
    <row r="5" spans="1:17" ht="17.25" thickBot="1" x14ac:dyDescent="0.35">
      <c r="D5" s="48"/>
      <c r="E5" s="48"/>
      <c r="F5" s="24"/>
      <c r="G5" s="48"/>
    </row>
    <row r="6" spans="1:17" ht="16.5" x14ac:dyDescent="0.3">
      <c r="A6" s="76"/>
      <c r="B6" s="74" t="s">
        <v>116</v>
      </c>
      <c r="C6" s="67">
        <v>13</v>
      </c>
      <c r="D6" s="48"/>
      <c r="E6" s="48"/>
      <c r="F6" s="24"/>
      <c r="G6" s="48"/>
    </row>
    <row r="7" spans="1:17" ht="17.25" thickBot="1" x14ac:dyDescent="0.3">
      <c r="A7" s="77">
        <v>122</v>
      </c>
      <c r="B7" s="79" t="s">
        <v>50</v>
      </c>
      <c r="C7" s="63"/>
    </row>
    <row r="8" spans="1:17" ht="15.75" thickBot="1" x14ac:dyDescent="0.3">
      <c r="A8" s="78"/>
      <c r="B8" s="75" t="s">
        <v>117</v>
      </c>
      <c r="C8" s="68">
        <v>3</v>
      </c>
      <c r="D8" s="80"/>
      <c r="E8" s="76"/>
      <c r="F8" s="74" t="s">
        <v>126</v>
      </c>
      <c r="G8" s="67">
        <v>18</v>
      </c>
    </row>
    <row r="9" spans="1:17" ht="17.25" thickBot="1" x14ac:dyDescent="0.35">
      <c r="B9" s="24"/>
      <c r="C9" s="48"/>
      <c r="D9" s="71"/>
      <c r="E9" s="77">
        <v>137</v>
      </c>
      <c r="F9" s="79" t="s">
        <v>17</v>
      </c>
      <c r="G9" s="63"/>
    </row>
    <row r="10" spans="1:17" ht="17.25" thickBot="1" x14ac:dyDescent="0.3">
      <c r="A10" s="76"/>
      <c r="B10" s="74" t="s">
        <v>118</v>
      </c>
      <c r="C10" s="67">
        <v>6</v>
      </c>
      <c r="D10" s="81"/>
      <c r="E10" s="78"/>
      <c r="F10" s="75" t="s">
        <v>111</v>
      </c>
      <c r="G10" s="68">
        <v>9</v>
      </c>
    </row>
    <row r="11" spans="1:17" ht="17.25" thickBot="1" x14ac:dyDescent="0.35">
      <c r="A11" s="77">
        <v>123</v>
      </c>
      <c r="B11" s="79" t="s">
        <v>51</v>
      </c>
      <c r="C11" s="63"/>
      <c r="D11" s="48"/>
      <c r="E11" s="48"/>
      <c r="F11" s="24"/>
      <c r="G11" s="48"/>
      <c r="H11" s="80"/>
    </row>
    <row r="12" spans="1:17" s="69" customFormat="1" ht="17.25" thickBot="1" x14ac:dyDescent="0.35">
      <c r="A12" s="78"/>
      <c r="B12" s="75" t="s">
        <v>119</v>
      </c>
      <c r="C12" s="68">
        <v>8</v>
      </c>
      <c r="D12" s="71"/>
      <c r="E12" s="71"/>
      <c r="F12" s="65"/>
      <c r="G12" s="71"/>
      <c r="I12" s="76"/>
      <c r="J12" s="74" t="s">
        <v>126</v>
      </c>
      <c r="K12" s="67">
        <v>9</v>
      </c>
    </row>
    <row r="13" spans="1:17" ht="17.25" thickBot="1" x14ac:dyDescent="0.35">
      <c r="A13" s="94"/>
      <c r="B13" s="95"/>
      <c r="C13" s="66"/>
      <c r="D13" s="48"/>
      <c r="E13" s="48"/>
      <c r="F13" s="24"/>
      <c r="G13" s="48"/>
      <c r="H13" s="71"/>
      <c r="I13" s="77">
        <v>144</v>
      </c>
      <c r="J13" s="79" t="s">
        <v>155</v>
      </c>
      <c r="K13" s="63"/>
    </row>
    <row r="14" spans="1:17" ht="15" thickBot="1" x14ac:dyDescent="0.35">
      <c r="A14" s="76"/>
      <c r="B14" s="74" t="s">
        <v>120</v>
      </c>
      <c r="C14" s="67">
        <v>7</v>
      </c>
      <c r="D14" s="48"/>
      <c r="E14" s="48"/>
      <c r="F14" s="24"/>
      <c r="G14" s="48"/>
      <c r="I14" s="78"/>
      <c r="J14" s="75" t="s">
        <v>104</v>
      </c>
      <c r="K14" s="68">
        <v>10</v>
      </c>
    </row>
    <row r="15" spans="1:17" ht="17.25" thickBot="1" x14ac:dyDescent="0.3">
      <c r="A15" s="77">
        <v>126</v>
      </c>
      <c r="B15" s="79" t="s">
        <v>52</v>
      </c>
      <c r="C15" s="63"/>
      <c r="H15" s="81"/>
    </row>
    <row r="16" spans="1:17" s="69" customFormat="1" ht="15" thickBot="1" x14ac:dyDescent="0.35">
      <c r="A16" s="78"/>
      <c r="B16" s="75" t="s">
        <v>121</v>
      </c>
      <c r="C16" s="68">
        <v>2</v>
      </c>
      <c r="D16" s="80"/>
      <c r="E16" s="76"/>
      <c r="F16" s="74" t="s">
        <v>103</v>
      </c>
      <c r="G16" s="67">
        <v>1</v>
      </c>
    </row>
    <row r="17" spans="1:12" ht="17.25" thickBot="1" x14ac:dyDescent="0.3">
      <c r="A17" s="94"/>
      <c r="B17" s="95"/>
      <c r="C17" s="66"/>
      <c r="D17" s="71"/>
      <c r="E17" s="77">
        <v>138</v>
      </c>
      <c r="F17" s="79" t="s">
        <v>18</v>
      </c>
      <c r="G17" s="63"/>
    </row>
    <row r="18" spans="1:12" ht="17.25" thickBot="1" x14ac:dyDescent="0.3">
      <c r="A18" s="76"/>
      <c r="B18" s="74" t="s">
        <v>122</v>
      </c>
      <c r="C18" s="67">
        <v>8</v>
      </c>
      <c r="D18" s="81"/>
      <c r="E18" s="78"/>
      <c r="F18" s="75" t="s">
        <v>104</v>
      </c>
      <c r="G18" s="68">
        <v>8</v>
      </c>
    </row>
    <row r="19" spans="1:12" x14ac:dyDescent="0.3">
      <c r="A19" s="77">
        <v>127</v>
      </c>
      <c r="B19" s="79" t="s">
        <v>53</v>
      </c>
      <c r="C19" s="63"/>
      <c r="D19" s="48"/>
      <c r="E19" s="48"/>
      <c r="F19" s="24"/>
      <c r="G19" s="48"/>
      <c r="I19" s="76"/>
      <c r="J19" s="74" t="s">
        <v>103</v>
      </c>
      <c r="K19" s="67">
        <v>6</v>
      </c>
    </row>
    <row r="20" spans="1:12" s="69" customFormat="1" ht="15" thickBot="1" x14ac:dyDescent="0.35">
      <c r="A20" s="78"/>
      <c r="B20" s="75" t="s">
        <v>123</v>
      </c>
      <c r="C20" s="68">
        <v>0</v>
      </c>
      <c r="D20" s="71"/>
      <c r="E20" s="71"/>
      <c r="F20" s="65"/>
      <c r="G20" s="71"/>
      <c r="I20" s="77">
        <v>145</v>
      </c>
      <c r="J20" s="79" t="s">
        <v>156</v>
      </c>
      <c r="K20" s="63"/>
    </row>
    <row r="21" spans="1:12" s="69" customFormat="1" ht="17.25" thickBot="1" x14ac:dyDescent="0.35">
      <c r="A21" s="94"/>
      <c r="B21" s="95"/>
      <c r="C21" s="66"/>
      <c r="D21" s="71"/>
      <c r="E21" s="71"/>
      <c r="F21" s="65"/>
      <c r="G21" s="71"/>
      <c r="I21" s="78"/>
      <c r="J21" s="75" t="s">
        <v>111</v>
      </c>
      <c r="K21" s="68">
        <v>7</v>
      </c>
    </row>
    <row r="22" spans="1:12" s="69" customFormat="1" ht="17.25" thickBot="1" x14ac:dyDescent="0.35">
      <c r="A22" s="94"/>
      <c r="B22" s="95"/>
      <c r="C22" s="66"/>
      <c r="D22" s="71"/>
      <c r="E22" s="71"/>
      <c r="F22" s="65"/>
      <c r="G22" s="71"/>
    </row>
    <row r="23" spans="1:12" s="69" customFormat="1" ht="15" thickBot="1" x14ac:dyDescent="0.35">
      <c r="A23" s="86" t="s">
        <v>27</v>
      </c>
      <c r="B23" s="87"/>
      <c r="C23" s="88"/>
      <c r="D23" s="71"/>
      <c r="E23" s="71"/>
      <c r="F23" s="65"/>
      <c r="G23" s="71"/>
    </row>
    <row r="24" spans="1:12" ht="16.5" x14ac:dyDescent="0.3">
      <c r="A24" s="82">
        <v>1</v>
      </c>
      <c r="B24" s="96" t="s">
        <v>104</v>
      </c>
      <c r="C24" s="83"/>
      <c r="D24" s="71"/>
      <c r="E24" s="71"/>
      <c r="F24" s="65"/>
      <c r="G24" s="71"/>
      <c r="H24" s="69"/>
      <c r="I24" s="69"/>
      <c r="J24" s="69"/>
      <c r="K24" s="69"/>
      <c r="L24" s="69"/>
    </row>
    <row r="25" spans="1:12" ht="16.5" x14ac:dyDescent="0.3">
      <c r="A25" s="82">
        <v>2</v>
      </c>
      <c r="B25" s="96" t="s">
        <v>126</v>
      </c>
      <c r="C25" s="83"/>
      <c r="D25" s="71"/>
      <c r="E25" s="71"/>
      <c r="F25" s="65"/>
      <c r="G25" s="71"/>
      <c r="H25" s="69"/>
      <c r="I25" s="69"/>
      <c r="J25" s="69"/>
      <c r="K25" s="69"/>
      <c r="L25" s="69"/>
    </row>
    <row r="26" spans="1:12" ht="16.5" x14ac:dyDescent="0.3">
      <c r="A26" s="82">
        <v>3</v>
      </c>
      <c r="B26" s="96" t="s">
        <v>111</v>
      </c>
      <c r="C26" s="83"/>
      <c r="D26" s="71"/>
      <c r="E26" s="71"/>
      <c r="F26" s="65"/>
      <c r="G26" s="71"/>
      <c r="H26" s="69"/>
      <c r="I26" s="69"/>
      <c r="J26" s="69"/>
      <c r="K26" s="69"/>
      <c r="L26" s="69"/>
    </row>
    <row r="27" spans="1:12" x14ac:dyDescent="0.3">
      <c r="A27" s="82">
        <v>4</v>
      </c>
      <c r="B27" s="97" t="s">
        <v>103</v>
      </c>
      <c r="C27" s="83"/>
      <c r="D27" s="71"/>
      <c r="E27" s="71"/>
      <c r="F27" s="65"/>
      <c r="G27" s="71"/>
      <c r="H27" s="69"/>
      <c r="I27" s="69"/>
      <c r="J27" s="69"/>
      <c r="K27" s="69"/>
      <c r="L27" s="69"/>
    </row>
    <row r="28" spans="1:12" ht="16.5" x14ac:dyDescent="0.3">
      <c r="A28" s="98" t="s">
        <v>83</v>
      </c>
      <c r="B28" s="97" t="s">
        <v>149</v>
      </c>
      <c r="C28" s="83"/>
      <c r="D28" s="71"/>
      <c r="E28" s="71"/>
      <c r="F28" s="65"/>
      <c r="G28" s="71"/>
      <c r="H28" s="69"/>
      <c r="I28" s="69"/>
      <c r="J28" s="69"/>
      <c r="K28" s="69"/>
      <c r="L28" s="69"/>
    </row>
    <row r="29" spans="1:12" ht="16.5" x14ac:dyDescent="0.3">
      <c r="A29" s="98" t="s">
        <v>83</v>
      </c>
      <c r="B29" s="97" t="s">
        <v>157</v>
      </c>
      <c r="C29" s="83"/>
      <c r="D29" s="71"/>
      <c r="E29" s="71"/>
      <c r="F29" s="65"/>
      <c r="G29" s="71"/>
      <c r="H29" s="69"/>
      <c r="I29" s="69"/>
      <c r="J29" s="69"/>
      <c r="K29" s="69"/>
      <c r="L29" s="69"/>
    </row>
    <row r="30" spans="1:12" x14ac:dyDescent="0.3">
      <c r="A30" s="98" t="s">
        <v>83</v>
      </c>
      <c r="B30" s="97" t="s">
        <v>107</v>
      </c>
      <c r="C30" s="83"/>
      <c r="D30" s="71"/>
      <c r="E30" s="71"/>
      <c r="F30" s="65"/>
      <c r="G30" s="71"/>
      <c r="H30" s="69"/>
      <c r="I30" s="69"/>
      <c r="J30" s="69"/>
      <c r="K30" s="69"/>
      <c r="L30" s="69"/>
    </row>
    <row r="31" spans="1:12" x14ac:dyDescent="0.3">
      <c r="A31" s="98" t="s">
        <v>83</v>
      </c>
      <c r="B31" s="97" t="s">
        <v>112</v>
      </c>
      <c r="C31" s="83"/>
      <c r="D31" s="71"/>
      <c r="E31" s="71"/>
      <c r="F31" s="65"/>
      <c r="G31" s="71"/>
      <c r="H31" s="69"/>
      <c r="I31" s="69"/>
      <c r="J31" s="69"/>
      <c r="K31" s="69"/>
      <c r="L31" s="69"/>
    </row>
    <row r="32" spans="1:12" ht="16.5" x14ac:dyDescent="0.3">
      <c r="A32" s="98">
        <v>9</v>
      </c>
      <c r="B32" s="97" t="s">
        <v>150</v>
      </c>
      <c r="C32" s="83"/>
      <c r="D32" s="71"/>
      <c r="E32" s="71"/>
      <c r="F32" s="65"/>
      <c r="G32" s="71"/>
      <c r="H32" s="69"/>
      <c r="I32" s="69"/>
      <c r="J32" s="69"/>
      <c r="K32" s="69"/>
      <c r="L32" s="69"/>
    </row>
    <row r="33" spans="1:12" ht="16.5" x14ac:dyDescent="0.3">
      <c r="A33" s="100" t="s">
        <v>151</v>
      </c>
      <c r="B33" s="97" t="s">
        <v>153</v>
      </c>
      <c r="C33" s="83"/>
      <c r="D33" s="71"/>
      <c r="E33" s="71"/>
      <c r="F33" s="65"/>
      <c r="G33" s="71"/>
      <c r="H33" s="69"/>
      <c r="I33" s="69"/>
      <c r="J33" s="69"/>
      <c r="K33" s="69"/>
      <c r="L33" s="69"/>
    </row>
    <row r="34" spans="1:12" ht="16.5" x14ac:dyDescent="0.3">
      <c r="A34" s="100" t="s">
        <v>151</v>
      </c>
      <c r="B34" s="97" t="s">
        <v>154</v>
      </c>
      <c r="C34" s="83"/>
      <c r="D34" s="71"/>
      <c r="E34" s="71"/>
      <c r="F34" s="65"/>
      <c r="G34" s="71"/>
      <c r="H34" s="69"/>
      <c r="I34" s="69"/>
      <c r="J34" s="69"/>
      <c r="K34" s="69"/>
      <c r="L34" s="69"/>
    </row>
    <row r="35" spans="1:12" ht="16.5" x14ac:dyDescent="0.3">
      <c r="A35" s="100" t="s">
        <v>151</v>
      </c>
      <c r="B35" s="97" t="s">
        <v>110</v>
      </c>
      <c r="C35" s="83"/>
      <c r="D35" s="71"/>
      <c r="E35" s="71"/>
      <c r="F35" s="65"/>
      <c r="G35" s="71"/>
      <c r="H35" s="69"/>
      <c r="I35" s="69"/>
      <c r="J35" s="69"/>
      <c r="K35" s="69"/>
      <c r="L35" s="69"/>
    </row>
    <row r="36" spans="1:12" ht="16.5" x14ac:dyDescent="0.3">
      <c r="A36" s="100" t="s">
        <v>152</v>
      </c>
      <c r="B36" s="97" t="s">
        <v>108</v>
      </c>
      <c r="C36" s="83"/>
      <c r="D36" s="71"/>
      <c r="E36" s="71"/>
      <c r="F36" s="65"/>
      <c r="G36" s="71"/>
      <c r="H36" s="69"/>
      <c r="I36" s="69"/>
      <c r="J36" s="69"/>
      <c r="K36" s="69"/>
      <c r="L36" s="69"/>
    </row>
    <row r="37" spans="1:12" x14ac:dyDescent="0.3">
      <c r="A37" s="100" t="s">
        <v>152</v>
      </c>
      <c r="B37" s="97" t="s">
        <v>148</v>
      </c>
      <c r="C37" s="83"/>
      <c r="D37" s="71"/>
      <c r="E37" s="71"/>
      <c r="F37" s="65"/>
      <c r="G37" s="71"/>
      <c r="H37" s="69"/>
      <c r="I37" s="69"/>
      <c r="J37" s="69"/>
      <c r="K37" s="69"/>
      <c r="L37" s="69"/>
    </row>
    <row r="38" spans="1:12" ht="17.25" thickBot="1" x14ac:dyDescent="0.35">
      <c r="A38" s="101" t="s">
        <v>152</v>
      </c>
      <c r="B38" s="99" t="s">
        <v>147</v>
      </c>
      <c r="C38" s="92"/>
      <c r="D38" s="71"/>
      <c r="E38" s="71"/>
      <c r="F38" s="65"/>
      <c r="G38" s="71"/>
      <c r="H38" s="69"/>
      <c r="I38" s="69"/>
      <c r="J38" s="69"/>
      <c r="K38" s="69"/>
      <c r="L38" s="69"/>
    </row>
    <row r="39" spans="1:12" ht="16.5" x14ac:dyDescent="0.3">
      <c r="A39" s="48"/>
      <c r="B39" s="24"/>
      <c r="C39" s="48"/>
      <c r="D39" s="48"/>
      <c r="E39" s="48"/>
      <c r="F39" s="24"/>
      <c r="G39" s="71"/>
      <c r="H39" s="69"/>
      <c r="I39" s="69"/>
      <c r="J39" s="69"/>
      <c r="K39" s="69"/>
      <c r="L39" s="69"/>
    </row>
    <row r="40" spans="1:12" ht="16.5" x14ac:dyDescent="0.3">
      <c r="A40" s="48"/>
      <c r="B40" s="24"/>
      <c r="C40" s="48"/>
      <c r="D40" s="48"/>
      <c r="E40" s="48"/>
      <c r="F40" s="24"/>
      <c r="G40" s="48"/>
    </row>
    <row r="41" spans="1:12" ht="16.5" x14ac:dyDescent="0.3">
      <c r="A41" s="48"/>
      <c r="B41" s="24"/>
      <c r="C41" s="48"/>
      <c r="D41" s="48"/>
      <c r="E41" s="48"/>
      <c r="F41" s="24"/>
      <c r="G41" s="48"/>
    </row>
    <row r="42" spans="1:12" ht="16.5" x14ac:dyDescent="0.3">
      <c r="A42" s="24"/>
      <c r="B42" s="24"/>
      <c r="C42" s="24"/>
      <c r="D42" s="24"/>
      <c r="E42" s="24"/>
      <c r="F42" s="24"/>
      <c r="G42" s="24"/>
    </row>
    <row r="43" spans="1:12" ht="16.5" x14ac:dyDescent="0.3">
      <c r="A43" s="24"/>
      <c r="B43" s="24"/>
      <c r="C43" s="24"/>
      <c r="D43" s="24"/>
      <c r="E43" s="24"/>
      <c r="F43" s="24"/>
      <c r="G43" s="24"/>
    </row>
  </sheetData>
  <pageMargins left="0.63" right="0.34" top="0.53" bottom="0.56000000000000005" header="0.31496062992125984" footer="0.31496062992125984"/>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36"/>
  <sheetViews>
    <sheetView topLeftCell="A4" workbookViewId="0">
      <selection activeCell="J10" sqref="J10"/>
    </sheetView>
  </sheetViews>
  <sheetFormatPr defaultRowHeight="14.4" x14ac:dyDescent="0.3"/>
  <cols>
    <col min="1" max="1" width="4.33203125" style="73" customWidth="1"/>
    <col min="2" max="2" width="17.6640625" customWidth="1"/>
    <col min="3" max="3" width="4.33203125" style="50" customWidth="1"/>
    <col min="4" max="4" width="4.44140625" style="64" customWidth="1"/>
    <col min="5" max="5" width="4.33203125" style="60" customWidth="1"/>
    <col min="6" max="6" width="17.6640625" customWidth="1"/>
    <col min="7" max="7" width="4.33203125" customWidth="1"/>
    <col min="8" max="8" width="4.44140625" style="69" customWidth="1"/>
    <col min="9" max="9" width="4.33203125" style="61" customWidth="1"/>
    <col min="10" max="10" width="17.6640625" customWidth="1"/>
    <col min="11" max="11" width="4.44140625" style="50" customWidth="1"/>
    <col min="12" max="12" width="5.5546875" customWidth="1"/>
  </cols>
  <sheetData>
    <row r="1" spans="1:12" ht="22.5" x14ac:dyDescent="0.25">
      <c r="A1" s="13" t="str">
        <f>TRANSPOSE(Seadista!A9)</f>
        <v>XIV Mesikäpa Minikäsipallimängud 2015</v>
      </c>
    </row>
    <row r="2" spans="1:12" ht="18" x14ac:dyDescent="0.35">
      <c r="A2" s="23" t="s">
        <v>48</v>
      </c>
      <c r="G2" s="23"/>
      <c r="H2" s="70"/>
      <c r="I2" s="62"/>
    </row>
    <row r="3" spans="1:12" ht="16.5" x14ac:dyDescent="0.3">
      <c r="A3" t="str">
        <f>TRANSPOSE(Seadista!A12)</f>
        <v>Kehra 18.aprill</v>
      </c>
      <c r="B3" s="48"/>
      <c r="C3" s="24"/>
      <c r="D3" s="65"/>
      <c r="E3" s="48"/>
      <c r="F3" s="48"/>
      <c r="G3" s="48"/>
      <c r="H3" s="71"/>
      <c r="I3" s="48"/>
      <c r="J3" s="48"/>
      <c r="K3" s="24"/>
      <c r="L3" s="48"/>
    </row>
    <row r="4" spans="1:12" ht="16.5" customHeight="1" x14ac:dyDescent="0.3">
      <c r="B4" s="48"/>
      <c r="C4" s="24"/>
      <c r="D4" s="65"/>
      <c r="E4" s="48"/>
      <c r="F4" s="48"/>
      <c r="G4" s="48"/>
      <c r="H4" s="71"/>
      <c r="I4" s="48"/>
      <c r="J4" s="48"/>
      <c r="K4" s="24"/>
      <c r="L4" s="48"/>
    </row>
    <row r="5" spans="1:12" ht="16.5" customHeight="1" thickBot="1" x14ac:dyDescent="0.35">
      <c r="B5" s="48"/>
      <c r="C5" s="24"/>
      <c r="D5" s="65"/>
      <c r="E5" s="49"/>
      <c r="G5" s="48"/>
      <c r="H5" s="71"/>
      <c r="I5" s="48"/>
      <c r="J5" s="48"/>
      <c r="K5" s="24"/>
      <c r="L5" s="48"/>
    </row>
    <row r="6" spans="1:12" ht="16.5" customHeight="1" x14ac:dyDescent="0.3">
      <c r="A6" s="76"/>
      <c r="B6" s="74" t="s">
        <v>94</v>
      </c>
      <c r="C6" s="67">
        <v>17</v>
      </c>
      <c r="D6" s="65"/>
      <c r="H6" s="66"/>
      <c r="I6" s="48"/>
      <c r="J6" s="48"/>
      <c r="K6" s="24"/>
      <c r="L6" s="48"/>
    </row>
    <row r="7" spans="1:12" ht="16.5" customHeight="1" thickBot="1" x14ac:dyDescent="0.35">
      <c r="A7" s="77">
        <v>129</v>
      </c>
      <c r="B7" s="79" t="s">
        <v>17</v>
      </c>
      <c r="C7" s="63"/>
      <c r="D7" s="65"/>
      <c r="H7" s="72"/>
      <c r="I7" s="48"/>
      <c r="K7" s="24"/>
      <c r="L7" s="48"/>
    </row>
    <row r="8" spans="1:12" ht="16.5" customHeight="1" thickBot="1" x14ac:dyDescent="0.35">
      <c r="A8" s="78"/>
      <c r="B8" s="75" t="s">
        <v>119</v>
      </c>
      <c r="C8" s="68">
        <v>0</v>
      </c>
      <c r="D8" s="80"/>
      <c r="H8" s="66"/>
      <c r="I8" s="86" t="s">
        <v>27</v>
      </c>
      <c r="J8" s="87"/>
      <c r="K8" s="88"/>
      <c r="L8" s="48"/>
    </row>
    <row r="9" spans="1:12" ht="16.5" customHeight="1" x14ac:dyDescent="0.3">
      <c r="B9" s="48"/>
      <c r="C9" s="24"/>
      <c r="D9" s="71"/>
      <c r="E9" s="76"/>
      <c r="F9" s="74" t="s">
        <v>113</v>
      </c>
      <c r="G9" s="67">
        <v>12</v>
      </c>
      <c r="I9" s="82">
        <v>1</v>
      </c>
      <c r="J9" s="9" t="s">
        <v>113</v>
      </c>
      <c r="K9" s="83"/>
      <c r="L9" s="48"/>
    </row>
    <row r="10" spans="1:12" ht="16.5" customHeight="1" x14ac:dyDescent="0.3">
      <c r="B10" s="48"/>
      <c r="C10" s="24"/>
      <c r="D10" s="71"/>
      <c r="E10" s="77">
        <v>143</v>
      </c>
      <c r="F10" s="79" t="s">
        <v>14</v>
      </c>
      <c r="G10" s="63"/>
      <c r="I10" s="82">
        <v>2</v>
      </c>
      <c r="J10" s="9" t="s">
        <v>132</v>
      </c>
      <c r="K10" s="83"/>
      <c r="L10" s="48"/>
    </row>
    <row r="11" spans="1:12" ht="15" customHeight="1" thickBot="1" x14ac:dyDescent="0.35">
      <c r="B11" s="48"/>
      <c r="C11" s="24"/>
      <c r="D11" s="71"/>
      <c r="E11" s="78"/>
      <c r="F11" s="75" t="s">
        <v>132</v>
      </c>
      <c r="G11" s="68">
        <v>5</v>
      </c>
      <c r="I11" s="82">
        <v>3</v>
      </c>
      <c r="J11" s="9" t="s">
        <v>111</v>
      </c>
      <c r="K11" s="83"/>
      <c r="L11" s="48"/>
    </row>
    <row r="12" spans="1:12" ht="16.5" customHeight="1" x14ac:dyDescent="0.3">
      <c r="A12" s="76"/>
      <c r="B12" s="74" t="s">
        <v>131</v>
      </c>
      <c r="C12" s="67">
        <v>5</v>
      </c>
      <c r="D12" s="81"/>
      <c r="I12" s="82">
        <v>4</v>
      </c>
      <c r="J12" s="84" t="s">
        <v>115</v>
      </c>
      <c r="K12" s="83"/>
      <c r="L12" s="48"/>
    </row>
    <row r="13" spans="1:12" ht="16.5" customHeight="1" thickBot="1" x14ac:dyDescent="0.35">
      <c r="A13" s="77">
        <v>130</v>
      </c>
      <c r="B13" s="79" t="s">
        <v>18</v>
      </c>
      <c r="C13" s="63"/>
      <c r="E13" s="49"/>
      <c r="G13" s="48"/>
      <c r="I13" s="82">
        <v>5</v>
      </c>
      <c r="J13" s="84" t="s">
        <v>129</v>
      </c>
      <c r="K13" s="83"/>
      <c r="L13" s="48"/>
    </row>
    <row r="14" spans="1:12" ht="16.5" customHeight="1" thickBot="1" x14ac:dyDescent="0.35">
      <c r="A14" s="78"/>
      <c r="B14" s="75" t="s">
        <v>96</v>
      </c>
      <c r="C14" s="68">
        <v>2</v>
      </c>
      <c r="D14" s="65"/>
      <c r="E14" s="76"/>
      <c r="F14" s="74" t="s">
        <v>115</v>
      </c>
      <c r="G14" s="67">
        <v>8</v>
      </c>
      <c r="H14" s="66"/>
      <c r="I14" s="82">
        <v>6</v>
      </c>
      <c r="J14" s="84" t="s">
        <v>130</v>
      </c>
      <c r="K14" s="83"/>
      <c r="L14" s="48"/>
    </row>
    <row r="15" spans="1:12" ht="16.5" customHeight="1" thickBot="1" x14ac:dyDescent="0.35">
      <c r="D15" s="65"/>
      <c r="E15" s="77">
        <v>136</v>
      </c>
      <c r="F15" s="79" t="s">
        <v>15</v>
      </c>
      <c r="G15" s="63"/>
      <c r="H15" s="72"/>
      <c r="I15" s="85">
        <v>7</v>
      </c>
      <c r="J15" s="93" t="s">
        <v>125</v>
      </c>
      <c r="K15" s="92"/>
      <c r="L15" s="48"/>
    </row>
    <row r="16" spans="1:12" ht="16.5" customHeight="1" thickBot="1" x14ac:dyDescent="0.35">
      <c r="B16" s="48"/>
      <c r="C16" s="24"/>
      <c r="D16" s="65"/>
      <c r="E16" s="78"/>
      <c r="F16" s="75" t="s">
        <v>111</v>
      </c>
      <c r="G16" s="68">
        <v>10</v>
      </c>
      <c r="H16" s="66"/>
      <c r="L16" s="48"/>
    </row>
    <row r="17" spans="2:12" ht="16.5" customHeight="1" x14ac:dyDescent="0.3">
      <c r="B17" s="48"/>
      <c r="C17" s="24"/>
      <c r="D17" s="65"/>
      <c r="H17" s="71"/>
      <c r="K17" s="24"/>
      <c r="L17" s="48"/>
    </row>
    <row r="18" spans="2:12" ht="16.5" customHeight="1" thickBot="1" x14ac:dyDescent="0.35">
      <c r="B18" s="48"/>
      <c r="C18" s="24"/>
      <c r="D18" s="65"/>
      <c r="H18" s="61"/>
      <c r="K18" s="24"/>
      <c r="L18" s="48"/>
    </row>
    <row r="19" spans="2:12" ht="16.5" customHeight="1" x14ac:dyDescent="0.3">
      <c r="B19" s="48"/>
      <c r="C19" s="24"/>
      <c r="D19" s="65"/>
      <c r="E19" s="76"/>
      <c r="F19" s="74" t="s">
        <v>127</v>
      </c>
      <c r="G19" s="67">
        <v>5</v>
      </c>
      <c r="H19" s="71"/>
      <c r="K19" s="24"/>
      <c r="L19" s="48"/>
    </row>
    <row r="20" spans="2:12" ht="16.5" x14ac:dyDescent="0.3">
      <c r="B20" s="48"/>
      <c r="C20" s="24"/>
      <c r="D20" s="65"/>
      <c r="E20" s="77">
        <v>125</v>
      </c>
      <c r="F20" s="79" t="s">
        <v>16</v>
      </c>
      <c r="G20" s="63"/>
      <c r="H20" s="71"/>
      <c r="I20" s="48"/>
      <c r="J20" s="48"/>
      <c r="K20" s="24"/>
      <c r="L20" s="48"/>
    </row>
    <row r="21" spans="2:12" ht="15" thickBot="1" x14ac:dyDescent="0.35">
      <c r="B21" s="48"/>
      <c r="C21" s="24"/>
      <c r="D21" s="65"/>
      <c r="E21" s="78"/>
      <c r="F21" s="75" t="s">
        <v>128</v>
      </c>
      <c r="G21" s="68">
        <v>8</v>
      </c>
      <c r="H21" s="71"/>
      <c r="I21" s="48"/>
      <c r="J21" s="48"/>
      <c r="K21" s="24"/>
      <c r="L21" s="48"/>
    </row>
    <row r="22" spans="2:12" ht="16.5" x14ac:dyDescent="0.3">
      <c r="B22" s="48"/>
      <c r="C22" s="24"/>
      <c r="D22" s="65"/>
      <c r="H22" s="71"/>
      <c r="I22" s="48"/>
      <c r="J22" s="48"/>
      <c r="K22" s="24"/>
      <c r="L22" s="48"/>
    </row>
    <row r="23" spans="2:12" ht="16.5" x14ac:dyDescent="0.3">
      <c r="B23" s="48"/>
      <c r="C23" s="24"/>
      <c r="D23" s="65"/>
      <c r="H23" s="71"/>
      <c r="I23" s="48"/>
      <c r="J23" s="48"/>
      <c r="K23" s="24"/>
      <c r="L23" s="48"/>
    </row>
    <row r="24" spans="2:12" ht="16.5" x14ac:dyDescent="0.3">
      <c r="B24" s="48"/>
      <c r="C24" s="24"/>
      <c r="D24" s="65"/>
      <c r="H24" s="71"/>
      <c r="I24" s="48"/>
      <c r="J24" s="48"/>
      <c r="K24" s="24"/>
      <c r="L24" s="48"/>
    </row>
    <row r="25" spans="2:12" ht="16.5" x14ac:dyDescent="0.3">
      <c r="B25" s="48"/>
      <c r="C25" s="24"/>
      <c r="D25" s="65"/>
      <c r="H25" s="71"/>
      <c r="I25" s="48"/>
      <c r="J25" s="48"/>
      <c r="K25" s="24"/>
      <c r="L25" s="48"/>
    </row>
    <row r="26" spans="2:12" ht="16.5" x14ac:dyDescent="0.3">
      <c r="B26" s="48"/>
      <c r="C26" s="24"/>
      <c r="D26" s="65"/>
      <c r="H26" s="71"/>
      <c r="I26" s="48"/>
      <c r="J26" s="48"/>
      <c r="K26" s="24"/>
      <c r="L26" s="48"/>
    </row>
    <row r="27" spans="2:12" ht="16.5" x14ac:dyDescent="0.3">
      <c r="B27" s="48"/>
      <c r="C27" s="24"/>
      <c r="D27" s="65"/>
      <c r="H27" s="71"/>
      <c r="I27" s="48"/>
      <c r="J27" s="48"/>
      <c r="K27" s="24"/>
      <c r="L27" s="48"/>
    </row>
    <row r="28" spans="2:12" ht="16.5" x14ac:dyDescent="0.3">
      <c r="B28" s="48"/>
      <c r="C28" s="24"/>
      <c r="D28" s="65"/>
      <c r="H28" s="71"/>
      <c r="I28" s="48"/>
      <c r="J28" s="48"/>
      <c r="K28" s="24"/>
      <c r="L28" s="48"/>
    </row>
    <row r="29" spans="2:12" ht="16.5" x14ac:dyDescent="0.3">
      <c r="B29" s="48"/>
      <c r="C29" s="24"/>
      <c r="D29" s="65"/>
      <c r="E29" s="48"/>
      <c r="F29" s="48"/>
      <c r="G29" s="48"/>
      <c r="H29" s="71"/>
      <c r="I29" s="48"/>
      <c r="J29" s="48"/>
      <c r="K29" s="24"/>
      <c r="L29" s="48"/>
    </row>
    <row r="30" spans="2:12" ht="16.5" x14ac:dyDescent="0.3">
      <c r="B30" s="48"/>
      <c r="C30" s="24"/>
      <c r="D30" s="65"/>
      <c r="E30" s="48"/>
      <c r="F30" s="48"/>
      <c r="G30" s="48"/>
      <c r="H30" s="71"/>
      <c r="I30" s="48"/>
      <c r="J30" s="48"/>
      <c r="K30" s="24"/>
      <c r="L30" s="48"/>
    </row>
    <row r="31" spans="2:12" ht="16.5" x14ac:dyDescent="0.3">
      <c r="B31" s="48"/>
      <c r="C31" s="24"/>
      <c r="D31" s="65"/>
      <c r="E31" s="48"/>
      <c r="F31" s="48"/>
      <c r="G31" s="48"/>
      <c r="H31" s="71"/>
      <c r="I31" s="48"/>
      <c r="J31" s="48"/>
      <c r="K31" s="24"/>
      <c r="L31" s="48"/>
    </row>
    <row r="32" spans="2:12" ht="16.5" x14ac:dyDescent="0.3">
      <c r="B32" s="48"/>
      <c r="C32" s="24"/>
      <c r="D32" s="65"/>
      <c r="E32" s="48"/>
      <c r="F32" s="48"/>
      <c r="G32" s="48"/>
      <c r="H32" s="71"/>
      <c r="I32" s="48"/>
      <c r="J32" s="48"/>
      <c r="K32" s="24"/>
      <c r="L32" s="48"/>
    </row>
    <row r="33" spans="2:12" ht="16.5" x14ac:dyDescent="0.3">
      <c r="B33" s="48"/>
      <c r="C33" s="24"/>
      <c r="D33" s="65"/>
      <c r="E33" s="48"/>
      <c r="F33" s="48"/>
      <c r="G33" s="48"/>
      <c r="H33" s="71"/>
      <c r="I33" s="48"/>
      <c r="J33" s="48"/>
      <c r="K33" s="24"/>
      <c r="L33" s="48"/>
    </row>
    <row r="34" spans="2:12" ht="16.5" x14ac:dyDescent="0.3">
      <c r="B34" s="48"/>
      <c r="C34" s="24"/>
      <c r="D34" s="65"/>
      <c r="E34" s="48"/>
      <c r="F34" s="48"/>
      <c r="G34" s="48"/>
      <c r="H34" s="71"/>
      <c r="I34" s="48"/>
      <c r="J34" s="48"/>
      <c r="K34" s="24"/>
      <c r="L34" s="48"/>
    </row>
    <row r="35" spans="2:12" x14ac:dyDescent="0.3">
      <c r="B35" s="24"/>
      <c r="C35" s="24"/>
      <c r="D35" s="65"/>
      <c r="E35" s="48"/>
      <c r="F35" s="24"/>
      <c r="G35" s="24"/>
      <c r="H35" s="65"/>
      <c r="I35" s="48"/>
      <c r="J35" s="24"/>
      <c r="K35" s="24"/>
      <c r="L35" s="24"/>
    </row>
    <row r="36" spans="2:12" x14ac:dyDescent="0.3">
      <c r="B36" s="24"/>
      <c r="C36" s="24"/>
      <c r="D36" s="65"/>
      <c r="E36" s="48"/>
      <c r="F36" s="24"/>
      <c r="G36" s="24"/>
      <c r="H36" s="65"/>
      <c r="I36" s="48"/>
      <c r="J36" s="24"/>
      <c r="K36" s="24"/>
      <c r="L36" s="24"/>
    </row>
  </sheetData>
  <pageMargins left="0.63" right="0.34" top="0.53" bottom="0.56000000000000005" header="0.31496062992125984" footer="0.31496062992125984"/>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36"/>
  <sheetViews>
    <sheetView workbookViewId="0">
      <selection activeCell="J12" sqref="J12"/>
    </sheetView>
  </sheetViews>
  <sheetFormatPr defaultRowHeight="14.4" x14ac:dyDescent="0.3"/>
  <cols>
    <col min="1" max="1" width="4.33203125" style="73" customWidth="1"/>
    <col min="2" max="2" width="17.6640625" customWidth="1"/>
    <col min="3" max="3" width="4.33203125" style="50" customWidth="1"/>
    <col min="4" max="4" width="4.44140625" style="64" customWidth="1"/>
    <col min="5" max="5" width="4.33203125" style="60" customWidth="1"/>
    <col min="6" max="6" width="17.6640625" customWidth="1"/>
    <col min="7" max="7" width="4.33203125" customWidth="1"/>
    <col min="8" max="8" width="4.44140625" style="69" customWidth="1"/>
    <col min="9" max="9" width="4.33203125" style="61" customWidth="1"/>
    <col min="10" max="10" width="17.6640625" customWidth="1"/>
    <col min="11" max="11" width="4.44140625" style="50" customWidth="1"/>
    <col min="12" max="12" width="5.5546875" customWidth="1"/>
  </cols>
  <sheetData>
    <row r="1" spans="1:12" ht="22.5" x14ac:dyDescent="0.25">
      <c r="A1" s="13" t="str">
        <f>TRANSPOSE(Seadista!A9)</f>
        <v>XIV Mesikäpa Minikäsipallimängud 2015</v>
      </c>
    </row>
    <row r="2" spans="1:12" ht="18" x14ac:dyDescent="0.35">
      <c r="A2" s="23" t="s">
        <v>82</v>
      </c>
      <c r="G2" s="23"/>
      <c r="H2" s="70"/>
      <c r="I2" s="62"/>
    </row>
    <row r="3" spans="1:12" ht="16.5" x14ac:dyDescent="0.3">
      <c r="A3" t="str">
        <f>TRANSPOSE(Seadista!A12)</f>
        <v>Kehra 18.aprill</v>
      </c>
      <c r="B3" s="48"/>
      <c r="C3" s="24"/>
      <c r="D3" s="65"/>
      <c r="E3" s="48"/>
      <c r="F3" s="48"/>
      <c r="G3" s="48"/>
      <c r="H3" s="71"/>
      <c r="I3" s="48"/>
      <c r="J3" s="48"/>
      <c r="K3" s="24"/>
      <c r="L3" s="48"/>
    </row>
    <row r="4" spans="1:12" ht="16.5" customHeight="1" x14ac:dyDescent="0.3">
      <c r="B4" s="48"/>
      <c r="C4" s="24"/>
      <c r="D4" s="65"/>
      <c r="E4" s="48"/>
      <c r="F4" s="48"/>
      <c r="G4" s="48"/>
      <c r="H4" s="71"/>
      <c r="I4" s="48"/>
      <c r="J4" s="48"/>
      <c r="K4" s="24"/>
      <c r="L4" s="48"/>
    </row>
    <row r="5" spans="1:12" ht="16.5" customHeight="1" thickBot="1" x14ac:dyDescent="0.35">
      <c r="B5" s="48"/>
      <c r="C5" s="24"/>
      <c r="D5" s="65"/>
      <c r="E5" s="49"/>
      <c r="G5" s="48"/>
      <c r="H5" s="71"/>
      <c r="I5" s="48"/>
      <c r="J5" s="48"/>
      <c r="K5" s="24"/>
      <c r="L5" s="48"/>
    </row>
    <row r="6" spans="1:12" ht="16.5" customHeight="1" x14ac:dyDescent="0.3">
      <c r="A6" s="76"/>
      <c r="B6" s="74" t="s">
        <v>94</v>
      </c>
      <c r="C6" s="67">
        <v>9</v>
      </c>
      <c r="D6" s="65"/>
      <c r="H6" s="66"/>
      <c r="I6" s="48"/>
      <c r="J6" s="48"/>
      <c r="K6" s="24"/>
      <c r="L6" s="48"/>
    </row>
    <row r="7" spans="1:12" ht="16.5" customHeight="1" thickBot="1" x14ac:dyDescent="0.35">
      <c r="A7" s="77">
        <v>110</v>
      </c>
      <c r="B7" s="79" t="s">
        <v>17</v>
      </c>
      <c r="C7" s="63"/>
      <c r="D7" s="65"/>
      <c r="H7" s="72"/>
      <c r="I7" s="48"/>
      <c r="K7" s="24"/>
      <c r="L7" s="48"/>
    </row>
    <row r="8" spans="1:12" ht="16.5" customHeight="1" thickBot="1" x14ac:dyDescent="0.35">
      <c r="A8" s="78"/>
      <c r="B8" s="75" t="s">
        <v>95</v>
      </c>
      <c r="C8" s="68">
        <v>2</v>
      </c>
      <c r="D8" s="80"/>
      <c r="H8" s="66"/>
      <c r="I8" s="86" t="s">
        <v>27</v>
      </c>
      <c r="J8" s="87"/>
      <c r="K8" s="88"/>
      <c r="L8" s="48"/>
    </row>
    <row r="9" spans="1:12" ht="16.5" customHeight="1" x14ac:dyDescent="0.3">
      <c r="B9" s="48"/>
      <c r="C9" s="24"/>
      <c r="D9" s="71"/>
      <c r="E9" s="76"/>
      <c r="F9" s="74" t="s">
        <v>113</v>
      </c>
      <c r="G9" s="67">
        <v>7</v>
      </c>
      <c r="I9" s="82">
        <v>1</v>
      </c>
      <c r="J9" s="9" t="s">
        <v>111</v>
      </c>
      <c r="K9" s="83"/>
      <c r="L9" s="48"/>
    </row>
    <row r="10" spans="1:12" ht="16.5" customHeight="1" x14ac:dyDescent="0.3">
      <c r="B10" s="48"/>
      <c r="C10" s="24"/>
      <c r="D10" s="71"/>
      <c r="E10" s="77">
        <v>133</v>
      </c>
      <c r="F10" s="79" t="s">
        <v>14</v>
      </c>
      <c r="G10" s="63"/>
      <c r="I10" s="82">
        <v>2</v>
      </c>
      <c r="J10" s="9" t="s">
        <v>113</v>
      </c>
      <c r="K10" s="83"/>
      <c r="L10" s="48"/>
    </row>
    <row r="11" spans="1:12" ht="15" customHeight="1" thickBot="1" x14ac:dyDescent="0.35">
      <c r="B11" s="48"/>
      <c r="C11" s="24"/>
      <c r="D11" s="71"/>
      <c r="E11" s="78"/>
      <c r="F11" s="75" t="s">
        <v>111</v>
      </c>
      <c r="G11" s="68">
        <v>9</v>
      </c>
      <c r="I11" s="82">
        <v>3</v>
      </c>
      <c r="J11" s="9" t="s">
        <v>114</v>
      </c>
      <c r="K11" s="83"/>
      <c r="L11" s="48"/>
    </row>
    <row r="12" spans="1:12" ht="16.5" customHeight="1" x14ac:dyDescent="0.3">
      <c r="A12" s="76"/>
      <c r="B12" s="74" t="s">
        <v>92</v>
      </c>
      <c r="C12" s="67">
        <v>6</v>
      </c>
      <c r="D12" s="81"/>
      <c r="I12" s="82">
        <v>4</v>
      </c>
      <c r="J12" s="84" t="s">
        <v>115</v>
      </c>
      <c r="K12" s="83"/>
      <c r="L12" s="48"/>
    </row>
    <row r="13" spans="1:12" ht="16.5" customHeight="1" thickBot="1" x14ac:dyDescent="0.35">
      <c r="A13" s="77">
        <v>111</v>
      </c>
      <c r="B13" s="79" t="s">
        <v>18</v>
      </c>
      <c r="C13" s="63"/>
      <c r="E13" s="49"/>
      <c r="G13" s="48"/>
      <c r="I13" s="82">
        <v>5</v>
      </c>
      <c r="J13" s="84" t="s">
        <v>112</v>
      </c>
      <c r="K13" s="83"/>
      <c r="L13" s="48"/>
    </row>
    <row r="14" spans="1:12" ht="16.5" customHeight="1" thickBot="1" x14ac:dyDescent="0.35">
      <c r="A14" s="78"/>
      <c r="B14" s="75" t="s">
        <v>96</v>
      </c>
      <c r="C14" s="68">
        <v>2</v>
      </c>
      <c r="D14" s="65"/>
      <c r="E14" s="76"/>
      <c r="F14" s="74" t="s">
        <v>115</v>
      </c>
      <c r="G14" s="67">
        <v>2</v>
      </c>
      <c r="H14" s="66"/>
      <c r="I14" s="85">
        <v>6</v>
      </c>
      <c r="J14" s="93" t="s">
        <v>125</v>
      </c>
      <c r="K14" s="92"/>
      <c r="L14" s="48"/>
    </row>
    <row r="15" spans="1:12" ht="16.5" customHeight="1" x14ac:dyDescent="0.3">
      <c r="D15" s="65"/>
      <c r="E15" s="77">
        <v>134</v>
      </c>
      <c r="F15" s="79" t="s">
        <v>15</v>
      </c>
      <c r="G15" s="63"/>
      <c r="H15" s="48"/>
      <c r="I15" s="48"/>
      <c r="J15" s="48"/>
      <c r="K15" s="48"/>
      <c r="L15" s="48"/>
    </row>
    <row r="16" spans="1:12" ht="16.5" customHeight="1" thickBot="1" x14ac:dyDescent="0.35">
      <c r="B16" s="48"/>
      <c r="C16" s="24"/>
      <c r="D16" s="65"/>
      <c r="E16" s="78"/>
      <c r="F16" s="75" t="s">
        <v>114</v>
      </c>
      <c r="G16" s="68">
        <v>3</v>
      </c>
      <c r="H16" s="66"/>
      <c r="L16" s="48"/>
    </row>
    <row r="17" spans="2:12" ht="16.5" customHeight="1" x14ac:dyDescent="0.3">
      <c r="B17" s="48"/>
      <c r="C17" s="24"/>
      <c r="D17" s="65"/>
      <c r="H17" s="71"/>
      <c r="K17" s="24"/>
      <c r="L17" s="48"/>
    </row>
    <row r="18" spans="2:12" ht="16.5" customHeight="1" thickBot="1" x14ac:dyDescent="0.35">
      <c r="B18" s="48"/>
      <c r="C18" s="24"/>
      <c r="D18" s="65"/>
      <c r="H18" s="61"/>
      <c r="K18" s="24"/>
      <c r="L18" s="48"/>
    </row>
    <row r="19" spans="2:12" ht="16.5" customHeight="1" x14ac:dyDescent="0.3">
      <c r="B19" s="48"/>
      <c r="C19" s="24"/>
      <c r="D19" s="65"/>
      <c r="E19" s="76"/>
      <c r="F19" s="74" t="s">
        <v>97</v>
      </c>
      <c r="G19" s="67">
        <v>1</v>
      </c>
      <c r="H19" s="71"/>
      <c r="K19" s="24"/>
      <c r="L19" s="48"/>
    </row>
    <row r="20" spans="2:12" ht="16.5" x14ac:dyDescent="0.3">
      <c r="B20" s="48"/>
      <c r="C20" s="24"/>
      <c r="D20" s="65"/>
      <c r="E20" s="77">
        <v>121</v>
      </c>
      <c r="F20" s="79" t="s">
        <v>16</v>
      </c>
      <c r="G20" s="63"/>
      <c r="H20" s="71"/>
      <c r="I20" s="48"/>
      <c r="J20" s="48"/>
      <c r="K20" s="24"/>
      <c r="L20" s="48"/>
    </row>
    <row r="21" spans="2:12" ht="15" thickBot="1" x14ac:dyDescent="0.35">
      <c r="B21" s="48"/>
      <c r="C21" s="24"/>
      <c r="D21" s="65"/>
      <c r="E21" s="78"/>
      <c r="F21" s="75" t="s">
        <v>98</v>
      </c>
      <c r="G21" s="68">
        <v>6</v>
      </c>
      <c r="H21" s="71"/>
      <c r="I21" s="48"/>
      <c r="J21" s="48"/>
      <c r="K21" s="24"/>
      <c r="L21" s="48"/>
    </row>
    <row r="22" spans="2:12" ht="16.5" x14ac:dyDescent="0.3">
      <c r="B22" s="48"/>
      <c r="C22" s="24"/>
      <c r="D22" s="65"/>
      <c r="H22" s="71"/>
      <c r="I22" s="48"/>
      <c r="J22" s="48"/>
      <c r="K22" s="24"/>
      <c r="L22" s="48"/>
    </row>
    <row r="23" spans="2:12" ht="16.5" x14ac:dyDescent="0.3">
      <c r="B23" s="48"/>
      <c r="C23" s="24"/>
      <c r="D23" s="65"/>
      <c r="H23" s="71"/>
      <c r="I23" s="48"/>
      <c r="J23" s="48"/>
      <c r="K23" s="24"/>
      <c r="L23" s="48"/>
    </row>
    <row r="24" spans="2:12" ht="16.5" x14ac:dyDescent="0.3">
      <c r="B24" s="48"/>
      <c r="C24" s="24"/>
      <c r="D24" s="65"/>
      <c r="H24" s="71"/>
      <c r="I24" s="48"/>
      <c r="J24" s="48"/>
      <c r="K24" s="24"/>
      <c r="L24" s="48"/>
    </row>
    <row r="25" spans="2:12" ht="16.5" x14ac:dyDescent="0.3">
      <c r="B25" s="48"/>
      <c r="C25" s="24"/>
      <c r="D25" s="65"/>
      <c r="H25" s="71"/>
      <c r="I25" s="48"/>
      <c r="J25" s="48"/>
      <c r="K25" s="24"/>
      <c r="L25" s="48"/>
    </row>
    <row r="26" spans="2:12" ht="16.5" x14ac:dyDescent="0.3">
      <c r="B26" s="48"/>
      <c r="C26" s="24"/>
      <c r="D26" s="65"/>
      <c r="H26" s="71"/>
      <c r="I26" s="48"/>
      <c r="J26" s="48"/>
      <c r="K26" s="24"/>
      <c r="L26" s="48"/>
    </row>
    <row r="27" spans="2:12" ht="16.5" x14ac:dyDescent="0.3">
      <c r="B27" s="48"/>
      <c r="C27" s="24"/>
      <c r="D27" s="65"/>
      <c r="H27" s="71"/>
      <c r="I27" s="48"/>
      <c r="J27" s="48"/>
      <c r="K27" s="24"/>
      <c r="L27" s="48"/>
    </row>
    <row r="28" spans="2:12" ht="16.5" x14ac:dyDescent="0.3">
      <c r="B28" s="48"/>
      <c r="C28" s="24"/>
      <c r="D28" s="65"/>
      <c r="H28" s="71"/>
      <c r="I28" s="48"/>
      <c r="J28" s="48"/>
      <c r="K28" s="24"/>
      <c r="L28" s="48"/>
    </row>
    <row r="29" spans="2:12" ht="16.5" x14ac:dyDescent="0.3">
      <c r="B29" s="48"/>
      <c r="C29" s="24"/>
      <c r="D29" s="65"/>
      <c r="E29" s="48"/>
      <c r="F29" s="48"/>
      <c r="G29" s="48"/>
      <c r="H29" s="71"/>
      <c r="I29" s="48"/>
      <c r="J29" s="48"/>
      <c r="K29" s="24"/>
      <c r="L29" s="48"/>
    </row>
    <row r="30" spans="2:12" ht="16.5" x14ac:dyDescent="0.3">
      <c r="B30" s="48"/>
      <c r="C30" s="24"/>
      <c r="D30" s="65"/>
      <c r="E30" s="48"/>
      <c r="F30" s="48"/>
      <c r="G30" s="48"/>
      <c r="H30" s="71"/>
      <c r="I30" s="48"/>
      <c r="J30" s="48"/>
      <c r="K30" s="24"/>
      <c r="L30" s="48"/>
    </row>
    <row r="31" spans="2:12" ht="16.5" x14ac:dyDescent="0.3">
      <c r="B31" s="48"/>
      <c r="C31" s="24"/>
      <c r="D31" s="65"/>
      <c r="E31" s="48"/>
      <c r="F31" s="48"/>
      <c r="G31" s="48"/>
      <c r="H31" s="71"/>
      <c r="I31" s="48"/>
      <c r="J31" s="48"/>
      <c r="K31" s="24"/>
      <c r="L31" s="48"/>
    </row>
    <row r="32" spans="2:12" x14ac:dyDescent="0.3">
      <c r="B32" s="48"/>
      <c r="C32" s="24"/>
      <c r="D32" s="65"/>
      <c r="E32" s="48"/>
      <c r="F32" s="48"/>
      <c r="G32" s="48"/>
      <c r="H32" s="71"/>
      <c r="I32" s="48"/>
      <c r="J32" s="48"/>
      <c r="K32" s="24"/>
      <c r="L32" s="48"/>
    </row>
    <row r="33" spans="2:12" x14ac:dyDescent="0.3">
      <c r="B33" s="48"/>
      <c r="C33" s="24"/>
      <c r="D33" s="65"/>
      <c r="E33" s="48"/>
      <c r="F33" s="48"/>
      <c r="G33" s="48"/>
      <c r="H33" s="71"/>
      <c r="I33" s="48"/>
      <c r="J33" s="48"/>
      <c r="K33" s="24"/>
      <c r="L33" s="48"/>
    </row>
    <row r="34" spans="2:12" x14ac:dyDescent="0.3">
      <c r="B34" s="48"/>
      <c r="C34" s="24"/>
      <c r="D34" s="65"/>
      <c r="E34" s="48"/>
      <c r="F34" s="48"/>
      <c r="G34" s="48"/>
      <c r="H34" s="71"/>
      <c r="I34" s="48"/>
      <c r="J34" s="48"/>
      <c r="K34" s="24"/>
      <c r="L34" s="48"/>
    </row>
    <row r="35" spans="2:12" x14ac:dyDescent="0.3">
      <c r="B35" s="24"/>
      <c r="C35" s="24"/>
      <c r="D35" s="65"/>
      <c r="E35" s="48"/>
      <c r="F35" s="24"/>
      <c r="G35" s="24"/>
      <c r="H35" s="65"/>
      <c r="I35" s="48"/>
      <c r="J35" s="24"/>
      <c r="K35" s="24"/>
      <c r="L35" s="24"/>
    </row>
    <row r="36" spans="2:12" x14ac:dyDescent="0.3">
      <c r="B36" s="24"/>
      <c r="C36" s="24"/>
      <c r="D36" s="65"/>
      <c r="E36" s="48"/>
      <c r="F36" s="24"/>
      <c r="G36" s="24"/>
      <c r="H36" s="65"/>
      <c r="I36" s="48"/>
      <c r="J36" s="24"/>
      <c r="K36" s="24"/>
      <c r="L36" s="24"/>
    </row>
  </sheetData>
  <pageMargins left="0.63" right="0.34" top="0.53" bottom="0.56000000000000005" header="0.31496062992125984" footer="0.31496062992125984"/>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14"/>
  <sheetViews>
    <sheetView zoomScale="70" zoomScaleNormal="70" workbookViewId="0">
      <selection activeCell="F7" sqref="F7:H8"/>
    </sheetView>
  </sheetViews>
  <sheetFormatPr defaultRowHeight="15.6" x14ac:dyDescent="0.3"/>
  <cols>
    <col min="1" max="1" width="4.6640625" style="21" customWidth="1"/>
    <col min="2" max="2" width="29.66406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5" width="4.6640625" style="22" customWidth="1"/>
    <col min="16" max="16" width="2" style="22" customWidth="1"/>
    <col min="17" max="17" width="4.6640625" style="22" customWidth="1"/>
    <col min="18" max="19" width="10.6640625" style="16" customWidth="1"/>
    <col min="20" max="22" width="14.44140625" style="18" hidden="1" customWidth="1"/>
    <col min="23" max="23" width="10.88671875" style="18" customWidth="1"/>
  </cols>
  <sheetData>
    <row r="1" spans="1:23" s="15" customFormat="1" ht="52.5" customHeight="1" x14ac:dyDescent="0.25">
      <c r="B1" s="89" t="str">
        <f>TRANSPOSE(Seadista!A9)</f>
        <v>XIV Mesikäpa Minikäsipallimängud 2015</v>
      </c>
      <c r="N1" s="14"/>
      <c r="O1" s="14"/>
      <c r="P1" s="14"/>
      <c r="Q1" s="14"/>
    </row>
    <row r="2" spans="1:23" s="16" customFormat="1" ht="37.5" customHeight="1" x14ac:dyDescent="0.2">
      <c r="B2" s="91" t="str">
        <f>TRANSPOSE(Seadista!A12)</f>
        <v>Kehra 18.aprill</v>
      </c>
      <c r="C2" s="17"/>
      <c r="D2" s="17"/>
      <c r="E2" s="17"/>
      <c r="F2" s="17"/>
      <c r="G2" s="17"/>
      <c r="H2" s="17"/>
      <c r="I2" s="17"/>
      <c r="J2" s="17"/>
      <c r="K2" s="17"/>
      <c r="N2" s="18"/>
      <c r="O2" s="18"/>
      <c r="P2" s="18"/>
      <c r="Q2" s="18"/>
    </row>
    <row r="3" spans="1:23" s="19" customFormat="1" ht="30" customHeight="1" x14ac:dyDescent="0.3">
      <c r="A3" s="124" t="s">
        <v>74</v>
      </c>
      <c r="B3" s="125"/>
      <c r="C3" s="125"/>
      <c r="D3" s="125"/>
      <c r="E3" s="125"/>
      <c r="F3" s="125"/>
      <c r="G3" s="125"/>
      <c r="H3" s="125"/>
      <c r="I3" s="125"/>
      <c r="J3" s="125"/>
      <c r="K3" s="125"/>
      <c r="L3" s="125"/>
      <c r="M3" s="125"/>
      <c r="N3" s="125"/>
      <c r="O3" s="125"/>
      <c r="P3" s="125"/>
      <c r="Q3" s="125"/>
      <c r="R3" s="125"/>
      <c r="S3" s="125"/>
      <c r="T3" s="125"/>
      <c r="U3" s="125"/>
      <c r="V3" s="125"/>
      <c r="W3" s="126"/>
    </row>
    <row r="4" spans="1:23" s="20" customFormat="1" ht="20.25" customHeight="1" x14ac:dyDescent="0.3">
      <c r="A4" s="52"/>
      <c r="B4" s="53" t="s">
        <v>6</v>
      </c>
      <c r="C4" s="127">
        <v>1</v>
      </c>
      <c r="D4" s="128"/>
      <c r="E4" s="129"/>
      <c r="F4" s="127">
        <v>2</v>
      </c>
      <c r="G4" s="128"/>
      <c r="H4" s="129"/>
      <c r="I4" s="127">
        <v>3</v>
      </c>
      <c r="J4" s="128"/>
      <c r="K4" s="129"/>
      <c r="L4" s="127">
        <v>4</v>
      </c>
      <c r="M4" s="128"/>
      <c r="N4" s="129"/>
      <c r="O4" s="127">
        <v>5</v>
      </c>
      <c r="P4" s="128"/>
      <c r="Q4" s="129"/>
      <c r="R4" s="25" t="s">
        <v>7</v>
      </c>
      <c r="S4" s="25" t="s">
        <v>8</v>
      </c>
      <c r="T4" s="54" t="s">
        <v>9</v>
      </c>
      <c r="U4" s="54" t="s">
        <v>10</v>
      </c>
      <c r="V4" s="54"/>
      <c r="W4" s="25" t="s">
        <v>11</v>
      </c>
    </row>
    <row r="5" spans="1:23" s="14" customFormat="1" ht="30" customHeight="1" x14ac:dyDescent="0.3">
      <c r="A5" s="119">
        <f>TRANSPOSE(C4)</f>
        <v>1</v>
      </c>
      <c r="B5" s="121" t="s">
        <v>77</v>
      </c>
      <c r="C5" s="102"/>
      <c r="D5" s="103"/>
      <c r="E5" s="104"/>
      <c r="F5" s="114">
        <f>IF(AND(ISNUMBER(F6),ISNUMBER(H6)),IF(F6=H6,Seadista!B6,IF(F6-H6&gt;0,Seadista!B4,Seadista!B5)),"Mängimata")</f>
        <v>1</v>
      </c>
      <c r="G5" s="115"/>
      <c r="H5" s="116"/>
      <c r="I5" s="114">
        <f>IF(AND(ISNUMBER(I6),ISNUMBER(K6)),IF(I6=K6,Seadista!B6,IF(I6-K6&gt;0,Seadista!B4,Seadista!B5)),"Mängimata")</f>
        <v>2</v>
      </c>
      <c r="J5" s="115"/>
      <c r="K5" s="116"/>
      <c r="L5" s="114">
        <f>IF(AND(ISNUMBER(L6),ISNUMBER(N6)),IF(L6=N6,Seadista!$B$6,IF(L6-N6&gt;0,Seadista!$B$4,Seadista!$B$5)),"Mängimata")</f>
        <v>2</v>
      </c>
      <c r="M5" s="115"/>
      <c r="N5" s="116"/>
      <c r="O5" s="114">
        <f>IF(AND(ISNUMBER(O6),ISNUMBER(Q6)),IF(O6=Q6,Seadista!$B$6,IF(O6-Q6&gt;0,Seadista!$B$4,Seadista!$B$5)),"Mängimata")</f>
        <v>2</v>
      </c>
      <c r="P5" s="115"/>
      <c r="Q5" s="116"/>
      <c r="R5" s="108">
        <f>SUMIF($C5:$O5,"&gt;=0")</f>
        <v>7</v>
      </c>
      <c r="S5" s="110">
        <f>IF(AND(ISNUMBER(F6),ISNUMBER(H6),ISNUMBER(I6),ISNUMBER(K6),ISNUMBER(L6),ISNUMBER(N6),ISNUMBER(O6),ISNUMBER(Q6)),F6-H6+I6-K6+L6-N6+O6-Q6,"pooleli")</f>
        <v>35</v>
      </c>
      <c r="T5" s="26">
        <f>RANK($R5,$R$5:$R$14,-1)</f>
        <v>4</v>
      </c>
      <c r="U5" s="27">
        <f>RANK($S5,$S$5:$S$14,-1)*0.01</f>
        <v>0.05</v>
      </c>
      <c r="V5" s="28">
        <f>T5+U5</f>
        <v>4.05</v>
      </c>
      <c r="W5" s="112">
        <f>IF(AND(ISNUMBER($V$5),ISNUMBER($V$7),ISNUMBER($V$9),ISNUMBER($V$11),ISNUMBER($V$13)),RANK($V5,$V$5:$V$14),"pooleli")</f>
        <v>1</v>
      </c>
    </row>
    <row r="6" spans="1:23" s="14" customFormat="1" ht="30" customHeight="1" x14ac:dyDescent="0.3">
      <c r="A6" s="120"/>
      <c r="B6" s="122"/>
      <c r="C6" s="105"/>
      <c r="D6" s="106"/>
      <c r="E6" s="107"/>
      <c r="F6" s="29">
        <v>4</v>
      </c>
      <c r="G6" s="30" t="s">
        <v>12</v>
      </c>
      <c r="H6" s="31">
        <v>4</v>
      </c>
      <c r="I6" s="29">
        <v>8</v>
      </c>
      <c r="J6" s="30" t="s">
        <v>12</v>
      </c>
      <c r="K6" s="31">
        <v>0</v>
      </c>
      <c r="L6" s="29">
        <v>15</v>
      </c>
      <c r="M6" s="30" t="s">
        <v>12</v>
      </c>
      <c r="N6" s="31">
        <v>0</v>
      </c>
      <c r="O6" s="29">
        <v>14</v>
      </c>
      <c r="P6" s="30" t="s">
        <v>12</v>
      </c>
      <c r="Q6" s="31">
        <v>2</v>
      </c>
      <c r="R6" s="123"/>
      <c r="S6" s="117"/>
      <c r="T6" s="32"/>
      <c r="U6" s="33"/>
      <c r="V6" s="34"/>
      <c r="W6" s="118"/>
    </row>
    <row r="7" spans="1:23" s="14" customFormat="1" ht="30" customHeight="1" x14ac:dyDescent="0.3">
      <c r="A7" s="119">
        <f>TRANSPOSE(F4)</f>
        <v>2</v>
      </c>
      <c r="B7" s="121" t="s">
        <v>78</v>
      </c>
      <c r="C7" s="114">
        <f>IF(AND(ISNUMBER(C8),ISNUMBER(E8)),IF(C8=E8,Seadista!B6,IF(C8-E8&gt;0,Seadista!B4,Seadista!B5)),"Mängimata")</f>
        <v>1</v>
      </c>
      <c r="D7" s="115"/>
      <c r="E7" s="116"/>
      <c r="F7" s="102"/>
      <c r="G7" s="103"/>
      <c r="H7" s="104"/>
      <c r="I7" s="114">
        <f>IF(AND(ISNUMBER(I8),ISNUMBER(K8)),IF(I8=K8,Seadista!B6,IF(I8-K8&gt;0,Seadista!B4,Seadista!B5)),"Mängimata")</f>
        <v>2</v>
      </c>
      <c r="J7" s="115"/>
      <c r="K7" s="116"/>
      <c r="L7" s="114">
        <f>IF(AND(ISNUMBER(L8),ISNUMBER(N8)),IF(L8=N8,Seadista!B6,IF(L8-N8&gt;0,Seadista!B4,Seadista!B5)),"Mängimata")</f>
        <v>2</v>
      </c>
      <c r="M7" s="115"/>
      <c r="N7" s="116"/>
      <c r="O7" s="114">
        <f>IF(AND(ISNUMBER(O8),ISNUMBER(Q8)),IF(O8=Q8,Seadista!$B$6,IF(O8-Q8&gt;0,Seadista!$B$4,Seadista!$B$5)),"Mängimata")</f>
        <v>2</v>
      </c>
      <c r="P7" s="115"/>
      <c r="Q7" s="116"/>
      <c r="R7" s="108">
        <f>SUMIF($C7:$O7,"&gt;=0")</f>
        <v>7</v>
      </c>
      <c r="S7" s="110">
        <f>IF(AND(ISNUMBER(C8),ISNUMBER(E8),ISNUMBER(I8),ISNUMBER(K8),ISNUMBER(L8),ISNUMBER(N8),ISNUMBER(O8),ISNUMBER(Q8)),C8-E8+I8-K8+L8-N8+O8-Q8,"pooleli")</f>
        <v>19</v>
      </c>
      <c r="T7" s="26">
        <f>RANK($R7,$R$5:$R$14,-1)</f>
        <v>4</v>
      </c>
      <c r="U7" s="27">
        <f>RANK($S7,$S$5:$S$14,-1)*0.01</f>
        <v>0.04</v>
      </c>
      <c r="V7" s="28">
        <f>T7+U7</f>
        <v>4.04</v>
      </c>
      <c r="W7" s="112">
        <f>IF(AND(ISNUMBER($V$5),ISNUMBER($V$7),ISNUMBER($V$9),ISNUMBER($V$11),ISNUMBER($V$13)),RANK($V7,$V$5:$V$14),"pooleli")</f>
        <v>2</v>
      </c>
    </row>
    <row r="8" spans="1:23" s="14" customFormat="1" ht="30" customHeight="1" x14ac:dyDescent="0.3">
      <c r="A8" s="120"/>
      <c r="B8" s="122"/>
      <c r="C8" s="29">
        <f>IF(ISBLANK(H6),"",H6)</f>
        <v>4</v>
      </c>
      <c r="D8" s="30" t="s">
        <v>12</v>
      </c>
      <c r="E8" s="31">
        <f>IF(ISBLANK(F6),"",F6)</f>
        <v>4</v>
      </c>
      <c r="F8" s="105"/>
      <c r="G8" s="106"/>
      <c r="H8" s="107"/>
      <c r="I8" s="29">
        <v>8</v>
      </c>
      <c r="J8" s="30" t="s">
        <v>12</v>
      </c>
      <c r="K8" s="31">
        <v>0</v>
      </c>
      <c r="L8" s="29">
        <v>10</v>
      </c>
      <c r="M8" s="30" t="s">
        <v>12</v>
      </c>
      <c r="N8" s="31">
        <v>0</v>
      </c>
      <c r="O8" s="29">
        <v>5</v>
      </c>
      <c r="P8" s="30" t="s">
        <v>12</v>
      </c>
      <c r="Q8" s="31">
        <v>4</v>
      </c>
      <c r="R8" s="109"/>
      <c r="S8" s="117"/>
      <c r="T8" s="35"/>
      <c r="U8" s="36"/>
      <c r="V8" s="37"/>
      <c r="W8" s="118"/>
    </row>
    <row r="9" spans="1:23" s="14" customFormat="1" ht="30" customHeight="1" x14ac:dyDescent="0.3">
      <c r="A9" s="119">
        <f>TRANSPOSE(I4)</f>
        <v>3</v>
      </c>
      <c r="B9" s="121" t="s">
        <v>79</v>
      </c>
      <c r="C9" s="114">
        <f>IF(AND(ISNUMBER(C10),ISNUMBER(E10)),IF(C10=E10,Seadista!B6,IF(C10-E10&gt;0,Seadista!B4,Seadista!B5)),"Mängimata")</f>
        <v>0</v>
      </c>
      <c r="D9" s="115"/>
      <c r="E9" s="116"/>
      <c r="F9" s="114">
        <f>IF(AND(ISNUMBER(F10),ISNUMBER(H10)),IF(F10=H10,Seadista!B6,IF(F10-H10&gt;0,Seadista!B4,Seadista!B5)),"Mängimata")</f>
        <v>0</v>
      </c>
      <c r="G9" s="115"/>
      <c r="H9" s="116"/>
      <c r="I9" s="102"/>
      <c r="J9" s="103"/>
      <c r="K9" s="104"/>
      <c r="L9" s="114">
        <f>IF(AND(ISNUMBER(L10),ISNUMBER(N10)),IF(L10=N10,Seadista!B6,IF(L10-N10&gt;0,Seadista!B4,Seadista!B5)),"Mängimata")</f>
        <v>0</v>
      </c>
      <c r="M9" s="115"/>
      <c r="N9" s="116"/>
      <c r="O9" s="114">
        <f>IF(AND(ISNUMBER(O10),ISNUMBER(Q10)),IF(O10=Q10,Seadista!$B$6,IF(O10-Q10&gt;0,Seadista!$B$4,Seadista!$B$5)),"Mängimata")</f>
        <v>0</v>
      </c>
      <c r="P9" s="115"/>
      <c r="Q9" s="116"/>
      <c r="R9" s="123">
        <f>SUMIF($C9:$O9,"&gt;=0")</f>
        <v>0</v>
      </c>
      <c r="S9" s="110">
        <f>IF(AND(ISNUMBER(F10),ISNUMBER(H10),ISNUMBER(C10),ISNUMBER(E10),ISNUMBER(L10),ISNUMBER(N10),ISNUMBER(O10),ISNUMBER(Q10)),F10-H10+C10-E10+L10-N10+O10-Q10,"pooleli")</f>
        <v>-20</v>
      </c>
      <c r="T9" s="38">
        <f>RANK($R9,$R$5:$R$14,-1)</f>
        <v>1</v>
      </c>
      <c r="U9" s="38">
        <f>RANK($S9,$S$5:$S$14,-1)*0.01</f>
        <v>0.02</v>
      </c>
      <c r="V9" s="38">
        <f>T9+U9</f>
        <v>1.02</v>
      </c>
      <c r="W9" s="112">
        <f>IF(AND(ISNUMBER($V$5),ISNUMBER($V$7),ISNUMBER($V$9),ISNUMBER($V$11),ISNUMBER($V$13)),RANK($V9,$V$5:$V$14),"pooleli")</f>
        <v>5</v>
      </c>
    </row>
    <row r="10" spans="1:23" s="14" customFormat="1" ht="30" customHeight="1" x14ac:dyDescent="0.3">
      <c r="A10" s="120"/>
      <c r="B10" s="122"/>
      <c r="C10" s="29">
        <f>IF(ISBLANK(K6),"",K6)</f>
        <v>0</v>
      </c>
      <c r="D10" s="30" t="s">
        <v>12</v>
      </c>
      <c r="E10" s="31">
        <f>IF(ISBLANK(I6),"",I6)</f>
        <v>8</v>
      </c>
      <c r="F10" s="29">
        <f>IF(ISBLANK(K8),"",K8)</f>
        <v>0</v>
      </c>
      <c r="G10" s="30" t="s">
        <v>12</v>
      </c>
      <c r="H10" s="31">
        <f>IF(ISBLANK(I8),"",I8)</f>
        <v>8</v>
      </c>
      <c r="I10" s="105"/>
      <c r="J10" s="106"/>
      <c r="K10" s="107"/>
      <c r="L10" s="29">
        <v>0</v>
      </c>
      <c r="M10" s="30" t="s">
        <v>12</v>
      </c>
      <c r="N10" s="31">
        <v>1</v>
      </c>
      <c r="O10" s="29">
        <v>0</v>
      </c>
      <c r="P10" s="30" t="s">
        <v>12</v>
      </c>
      <c r="Q10" s="31">
        <v>3</v>
      </c>
      <c r="R10" s="123"/>
      <c r="S10" s="117"/>
      <c r="T10" s="38"/>
      <c r="U10" s="38"/>
      <c r="V10" s="38"/>
      <c r="W10" s="118"/>
    </row>
    <row r="11" spans="1:23" s="14" customFormat="1" ht="30" customHeight="1" x14ac:dyDescent="0.3">
      <c r="A11" s="119">
        <f>TRANSPOSE(L4)</f>
        <v>4</v>
      </c>
      <c r="B11" s="121" t="s">
        <v>22</v>
      </c>
      <c r="C11" s="114">
        <f>IF(AND(ISNUMBER(C12),ISNUMBER(E12)),IF(C12=E12,Seadista!$B$6,IF(C12-E12&gt;0,Seadista!$B$4,Seadista!$B$5)),"Mängimata")</f>
        <v>0</v>
      </c>
      <c r="D11" s="115"/>
      <c r="E11" s="116"/>
      <c r="F11" s="114">
        <f>IF(AND(ISNUMBER(F12),ISNUMBER(H12)),IF(F12=H12,Seadista!$B$6,IF(F12-H12&gt;0,Seadista!$B$4,Seadista!$B$5)),"Mängimata")</f>
        <v>0</v>
      </c>
      <c r="G11" s="115"/>
      <c r="H11" s="116"/>
      <c r="I11" s="114">
        <f>IF(AND(ISNUMBER(I12),ISNUMBER(K12)),IF(I12=K12,Seadista!$B$6,IF(I12-K12&gt;0,Seadista!$B$4,Seadista!$B$5)),"Mängimata")</f>
        <v>2</v>
      </c>
      <c r="J11" s="115"/>
      <c r="K11" s="116"/>
      <c r="L11" s="102"/>
      <c r="M11" s="103"/>
      <c r="N11" s="104"/>
      <c r="O11" s="114">
        <f>IF(AND(ISNUMBER(O12),ISNUMBER(Q12)),IF(O12=Q12,Seadista!$B$6,IF(O12-Q12&gt;0,Seadista!$B$4,Seadista!$B$5)),"Mängimata")</f>
        <v>0</v>
      </c>
      <c r="P11" s="115"/>
      <c r="Q11" s="116"/>
      <c r="R11" s="108">
        <f>SUMIF($C11:$O11,"&gt;=0")</f>
        <v>2</v>
      </c>
      <c r="S11" s="110">
        <f>IF(AND(ISNUMBER(F12),ISNUMBER(H12),ISNUMBER(I12),ISNUMBER(K12),ISNUMBER(C12),ISNUMBER(E12),ISNUMBER(O12),ISNUMBER(Q12)),F12-H12+I12-K12+C12-E12+O12-Q12,"pooleli")</f>
        <v>-27</v>
      </c>
      <c r="T11" s="26">
        <f>RANK($R11,$R$5:$R$14,-1)</f>
        <v>2</v>
      </c>
      <c r="U11" s="27">
        <f>RANK($S11,$S$5:$S$14,-1)*0.01</f>
        <v>0.01</v>
      </c>
      <c r="V11" s="28">
        <f>T11+U11</f>
        <v>2.0099999999999998</v>
      </c>
      <c r="W11" s="112">
        <f>IF(AND(ISNUMBER($V$5),ISNUMBER($V$7),ISNUMBER($V$9),ISNUMBER($V$11),ISNUMBER($V$13)),RANK($V11,$V$5:$V$14),"pooleli")</f>
        <v>4</v>
      </c>
    </row>
    <row r="12" spans="1:23" s="14" customFormat="1" ht="30" customHeight="1" x14ac:dyDescent="0.3">
      <c r="A12" s="120"/>
      <c r="B12" s="122"/>
      <c r="C12" s="29">
        <f>IF(ISBLANK(N6),"",N6)</f>
        <v>0</v>
      </c>
      <c r="D12" s="30" t="s">
        <v>12</v>
      </c>
      <c r="E12" s="31">
        <f>IF(ISBLANK(L6),"",L6)</f>
        <v>15</v>
      </c>
      <c r="F12" s="29">
        <f>IF(ISBLANK(N8),"",N8)</f>
        <v>0</v>
      </c>
      <c r="G12" s="30" t="s">
        <v>12</v>
      </c>
      <c r="H12" s="31">
        <f>IF(ISBLANK(L8),"",L8)</f>
        <v>10</v>
      </c>
      <c r="I12" s="29">
        <f>IF(ISBLANK(N10),"",N10)</f>
        <v>1</v>
      </c>
      <c r="J12" s="30" t="s">
        <v>12</v>
      </c>
      <c r="K12" s="31">
        <f>IF(ISBLANK(L10),"",L10)</f>
        <v>0</v>
      </c>
      <c r="L12" s="105"/>
      <c r="M12" s="106"/>
      <c r="N12" s="107"/>
      <c r="O12" s="29">
        <v>3</v>
      </c>
      <c r="P12" s="30" t="s">
        <v>12</v>
      </c>
      <c r="Q12" s="31">
        <v>6</v>
      </c>
      <c r="R12" s="109"/>
      <c r="S12" s="117"/>
      <c r="T12" s="35"/>
      <c r="U12" s="36"/>
      <c r="V12" s="37"/>
      <c r="W12" s="118"/>
    </row>
    <row r="13" spans="1:23" s="16" customFormat="1" ht="30" customHeight="1" x14ac:dyDescent="0.25">
      <c r="A13" s="119">
        <f>TRANSPOSE(O4)</f>
        <v>5</v>
      </c>
      <c r="B13" s="121" t="s">
        <v>21</v>
      </c>
      <c r="C13" s="114">
        <f>IF(AND(ISNUMBER(C14),ISNUMBER(E14)),IF(C14=E14,Seadista!$B$6,IF(C14-E14&gt;0,Seadista!$B$4,Seadista!$B$5)),"Mängimata")</f>
        <v>0</v>
      </c>
      <c r="D13" s="115"/>
      <c r="E13" s="116"/>
      <c r="F13" s="114">
        <f>IF(AND(ISNUMBER(F14),ISNUMBER(H14)),IF(F14=H14,Seadista!$B$6,IF(F14-H14&gt;0,Seadista!$B$4,Seadista!$B$5)),"Mängimata")</f>
        <v>0</v>
      </c>
      <c r="G13" s="115"/>
      <c r="H13" s="116"/>
      <c r="I13" s="114">
        <f>IF(AND(ISNUMBER(I14),ISNUMBER(K14)),IF(I14=K14,Seadista!$B$6,IF(I14-K14&gt;0,Seadista!$B$4,Seadista!$B$5)),"Mängimata")</f>
        <v>2</v>
      </c>
      <c r="J13" s="115"/>
      <c r="K13" s="116"/>
      <c r="L13" s="114">
        <f>IF(AND(ISNUMBER(L14),ISNUMBER(N14)),IF(L14=N14,Seadista!$B$6,IF(L14-N14&gt;0,Seadista!$B$4,Seadista!$B$5)),"Mängimata")</f>
        <v>2</v>
      </c>
      <c r="M13" s="115"/>
      <c r="N13" s="116"/>
      <c r="O13" s="102"/>
      <c r="P13" s="103"/>
      <c r="Q13" s="104"/>
      <c r="R13" s="108">
        <f>SUMIF($C13:$P13,"&gt;=0")</f>
        <v>4</v>
      </c>
      <c r="S13" s="110">
        <f>IF(AND(ISNUMBER(C14),ISNUMBER(E14),ISNUMBER(F14),ISNUMBER(H14),ISNUMBER(I14),ISNUMBER(K14),ISNUMBER(L14),ISNUMBER(N14)),C14-E14+F14-H14+I14-K14+L14-N14,"pooleli")</f>
        <v>-7</v>
      </c>
      <c r="T13" s="39">
        <f>RANK($R13,$R$5:$R$14,-1)</f>
        <v>3</v>
      </c>
      <c r="U13" s="38">
        <f>RANK($S13,$S$5:$S$14,-1)*0.01</f>
        <v>0.03</v>
      </c>
      <c r="V13" s="40">
        <f>T13+U13</f>
        <v>3.03</v>
      </c>
      <c r="W13" s="112">
        <f>IF(AND(ISNUMBER($V$5),ISNUMBER($V$7),ISNUMBER($V$9),ISNUMBER($V$11),ISNUMBER($V$13)),RANK($V13,$V$5:$V$14),"pooleli")</f>
        <v>3</v>
      </c>
    </row>
    <row r="14" spans="1:23" s="16" customFormat="1" ht="30" customHeight="1" x14ac:dyDescent="0.25">
      <c r="A14" s="120"/>
      <c r="B14" s="122"/>
      <c r="C14" s="29">
        <f>IF(ISBLANK(Q$6),"",Q$6)</f>
        <v>2</v>
      </c>
      <c r="D14" s="30" t="s">
        <v>12</v>
      </c>
      <c r="E14" s="31">
        <f>IF(ISBLANK(O$6),"",O$6)</f>
        <v>14</v>
      </c>
      <c r="F14" s="29">
        <f>IF(ISBLANK(Q8),"",Q8)</f>
        <v>4</v>
      </c>
      <c r="G14" s="30" t="s">
        <v>12</v>
      </c>
      <c r="H14" s="31">
        <f>IF(ISBLANK(O8),"",O8)</f>
        <v>5</v>
      </c>
      <c r="I14" s="29">
        <f>IF(ISBLANK(Q10),"",Q10)</f>
        <v>3</v>
      </c>
      <c r="J14" s="30" t="s">
        <v>12</v>
      </c>
      <c r="K14" s="31">
        <f>IF(ISBLANK(O10),"",O10)</f>
        <v>0</v>
      </c>
      <c r="L14" s="29">
        <f>IF(ISBLANK(Q12),"",Q12)</f>
        <v>6</v>
      </c>
      <c r="M14" s="30" t="s">
        <v>12</v>
      </c>
      <c r="N14" s="31">
        <f>IF(ISBLANK(O12),"",O12)</f>
        <v>3</v>
      </c>
      <c r="O14" s="105"/>
      <c r="P14" s="106"/>
      <c r="Q14" s="107"/>
      <c r="R14" s="109"/>
      <c r="S14" s="111"/>
      <c r="T14" s="36"/>
      <c r="U14" s="36"/>
      <c r="V14" s="36"/>
      <c r="W14" s="113"/>
    </row>
  </sheetData>
  <mergeCells count="56">
    <mergeCell ref="A3:W3"/>
    <mergeCell ref="C4:E4"/>
    <mergeCell ref="F4:H4"/>
    <mergeCell ref="I4:K4"/>
    <mergeCell ref="L4:N4"/>
    <mergeCell ref="O4:Q4"/>
    <mergeCell ref="O5:Q5"/>
    <mergeCell ref="R5:R6"/>
    <mergeCell ref="S5:S6"/>
    <mergeCell ref="W5:W6"/>
    <mergeCell ref="A7:A8"/>
    <mergeCell ref="B7:B8"/>
    <mergeCell ref="C7:E7"/>
    <mergeCell ref="F7:H8"/>
    <mergeCell ref="I7:K7"/>
    <mergeCell ref="L7:N7"/>
    <mergeCell ref="A5:A6"/>
    <mergeCell ref="B5:B6"/>
    <mergeCell ref="C5:E6"/>
    <mergeCell ref="F5:H5"/>
    <mergeCell ref="I5:K5"/>
    <mergeCell ref="L5:N5"/>
    <mergeCell ref="O7:Q7"/>
    <mergeCell ref="R7:R8"/>
    <mergeCell ref="S7:S8"/>
    <mergeCell ref="W7:W8"/>
    <mergeCell ref="A9:A10"/>
    <mergeCell ref="B9:B10"/>
    <mergeCell ref="C9:E9"/>
    <mergeCell ref="F9:H9"/>
    <mergeCell ref="I9:K10"/>
    <mergeCell ref="L9:N9"/>
    <mergeCell ref="A11:A12"/>
    <mergeCell ref="B11:B12"/>
    <mergeCell ref="C11:E11"/>
    <mergeCell ref="F11:H11"/>
    <mergeCell ref="I11:K11"/>
    <mergeCell ref="L13:N13"/>
    <mergeCell ref="O9:Q9"/>
    <mergeCell ref="R9:R10"/>
    <mergeCell ref="S9:S10"/>
    <mergeCell ref="W9:W10"/>
    <mergeCell ref="L11:N12"/>
    <mergeCell ref="A13:A14"/>
    <mergeCell ref="B13:B14"/>
    <mergeCell ref="C13:E13"/>
    <mergeCell ref="F13:H13"/>
    <mergeCell ref="I13:K13"/>
    <mergeCell ref="O13:Q14"/>
    <mergeCell ref="R13:R14"/>
    <mergeCell ref="S13:S14"/>
    <mergeCell ref="W13:W14"/>
    <mergeCell ref="O11:Q11"/>
    <mergeCell ref="R11:R12"/>
    <mergeCell ref="S11:S12"/>
    <mergeCell ref="W11:W12"/>
  </mergeCells>
  <printOptions horizontalCentered="1"/>
  <pageMargins left="0.51181102362204722" right="0.27559055118110237" top="0.74803149606299213" bottom="0.51181102362204722"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14"/>
  <sheetViews>
    <sheetView zoomScale="90" zoomScaleNormal="90" workbookViewId="0">
      <selection activeCell="L11" sqref="L11:N12"/>
    </sheetView>
  </sheetViews>
  <sheetFormatPr defaultRowHeight="15.6" x14ac:dyDescent="0.3"/>
  <cols>
    <col min="1" max="1" width="4.6640625" style="21" customWidth="1"/>
    <col min="2" max="2" width="29.66406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5" width="4.6640625" style="22" customWidth="1"/>
    <col min="16" max="16" width="2" style="22" customWidth="1"/>
    <col min="17" max="17" width="4.6640625" style="22" customWidth="1"/>
    <col min="18" max="19" width="10.6640625" style="16" customWidth="1"/>
    <col min="20" max="22" width="14.44140625" style="18" hidden="1" customWidth="1"/>
    <col min="23" max="23" width="10.88671875" style="18" customWidth="1"/>
  </cols>
  <sheetData>
    <row r="1" spans="1:23" s="15" customFormat="1" ht="52.5" customHeight="1" x14ac:dyDescent="0.25">
      <c r="B1" s="89" t="str">
        <f>TRANSPOSE(Seadista!A9)</f>
        <v>XIV Mesikäpa Minikäsipallimängud 2015</v>
      </c>
      <c r="N1" s="14"/>
      <c r="O1" s="14"/>
      <c r="P1" s="14"/>
      <c r="Q1" s="14"/>
    </row>
    <row r="2" spans="1:23" s="16" customFormat="1" ht="37.5" customHeight="1" x14ac:dyDescent="0.2">
      <c r="B2" s="91" t="str">
        <f>TRANSPOSE(Seadista!A12)</f>
        <v>Kehra 18.aprill</v>
      </c>
      <c r="C2" s="17"/>
      <c r="D2" s="17"/>
      <c r="E2" s="17"/>
      <c r="F2" s="17"/>
      <c r="G2" s="17"/>
      <c r="H2" s="17"/>
      <c r="I2" s="17"/>
      <c r="J2" s="17"/>
      <c r="K2" s="17"/>
      <c r="N2" s="18"/>
      <c r="O2" s="18"/>
      <c r="P2" s="18"/>
      <c r="Q2" s="18"/>
    </row>
    <row r="3" spans="1:23" s="19" customFormat="1" ht="30" customHeight="1" x14ac:dyDescent="0.25">
      <c r="A3" s="124" t="s">
        <v>39</v>
      </c>
      <c r="B3" s="125"/>
      <c r="C3" s="125"/>
      <c r="D3" s="125"/>
      <c r="E3" s="125"/>
      <c r="F3" s="125"/>
      <c r="G3" s="125"/>
      <c r="H3" s="125"/>
      <c r="I3" s="125"/>
      <c r="J3" s="125"/>
      <c r="K3" s="125"/>
      <c r="L3" s="125"/>
      <c r="M3" s="125"/>
      <c r="N3" s="125"/>
      <c r="O3" s="125"/>
      <c r="P3" s="125"/>
      <c r="Q3" s="125"/>
      <c r="R3" s="125"/>
      <c r="S3" s="125"/>
      <c r="T3" s="125"/>
      <c r="U3" s="125"/>
      <c r="V3" s="125"/>
      <c r="W3" s="126"/>
    </row>
    <row r="4" spans="1:23" s="20" customFormat="1" ht="20.25" customHeight="1" x14ac:dyDescent="0.3">
      <c r="A4" s="52"/>
      <c r="B4" s="53" t="s">
        <v>6</v>
      </c>
      <c r="C4" s="127">
        <v>1</v>
      </c>
      <c r="D4" s="128"/>
      <c r="E4" s="129"/>
      <c r="F4" s="127">
        <v>2</v>
      </c>
      <c r="G4" s="128"/>
      <c r="H4" s="129"/>
      <c r="I4" s="127">
        <v>3</v>
      </c>
      <c r="J4" s="128"/>
      <c r="K4" s="129"/>
      <c r="L4" s="127">
        <v>4</v>
      </c>
      <c r="M4" s="128"/>
      <c r="N4" s="129"/>
      <c r="O4" s="127">
        <v>5</v>
      </c>
      <c r="P4" s="128"/>
      <c r="Q4" s="129"/>
      <c r="R4" s="25" t="s">
        <v>7</v>
      </c>
      <c r="S4" s="25" t="s">
        <v>8</v>
      </c>
      <c r="T4" s="54" t="s">
        <v>9</v>
      </c>
      <c r="U4" s="54" t="s">
        <v>10</v>
      </c>
      <c r="V4" s="54"/>
      <c r="W4" s="25" t="s">
        <v>11</v>
      </c>
    </row>
    <row r="5" spans="1:23" s="14" customFormat="1" ht="30" customHeight="1" x14ac:dyDescent="0.3">
      <c r="A5" s="119">
        <f>TRANSPOSE(C4)</f>
        <v>1</v>
      </c>
      <c r="B5" s="121" t="s">
        <v>37</v>
      </c>
      <c r="C5" s="102"/>
      <c r="D5" s="103"/>
      <c r="E5" s="104"/>
      <c r="F5" s="114">
        <f>IF(AND(ISNUMBER(F6),ISNUMBER(H6)),IF(F6=H6,Seadista!B6,IF(F6-H6&gt;0,Seadista!B4,Seadista!B5)),"Mängimata")</f>
        <v>1</v>
      </c>
      <c r="G5" s="115"/>
      <c r="H5" s="116"/>
      <c r="I5" s="114">
        <f>IF(AND(ISNUMBER(I6),ISNUMBER(K6)),IF(I6=K6,Seadista!B6,IF(I6-K6&gt;0,Seadista!B4,Seadista!B5)),"Mängimata")</f>
        <v>2</v>
      </c>
      <c r="J5" s="115"/>
      <c r="K5" s="116"/>
      <c r="L5" s="114">
        <f>IF(AND(ISNUMBER(L6),ISNUMBER(N6)),IF(L6=N6,Seadista!$B$6,IF(L6-N6&gt;0,Seadista!$B$4,Seadista!$B$5)),"Mängimata")</f>
        <v>2</v>
      </c>
      <c r="M5" s="115"/>
      <c r="N5" s="116"/>
      <c r="O5" s="114">
        <f>IF(AND(ISNUMBER(O6),ISNUMBER(Q6)),IF(O6=Q6,Seadista!$B$6,IF(O6-Q6&gt;0,Seadista!$B$4,Seadista!$B$5)),"Mängimata")</f>
        <v>2</v>
      </c>
      <c r="P5" s="115"/>
      <c r="Q5" s="116"/>
      <c r="R5" s="108">
        <f>SUMIF($C5:$O5,"&gt;=0")</f>
        <v>7</v>
      </c>
      <c r="S5" s="110">
        <f>IF(AND(ISNUMBER(F6),ISNUMBER(H6),ISNUMBER(I6),ISNUMBER(K6),ISNUMBER(L6),ISNUMBER(N6),ISNUMBER(O6),ISNUMBER(Q6)),F6-H6+I6-K6+L6-N6+O6-Q6,"pooleli")</f>
        <v>50</v>
      </c>
      <c r="T5" s="26">
        <f>RANK($R5,$R$5:$R$14,-1)</f>
        <v>4</v>
      </c>
      <c r="U5" s="27">
        <f>RANK($S5,$S$5:$S$14,-1)*0.01</f>
        <v>0.05</v>
      </c>
      <c r="V5" s="28">
        <f>T5+U5</f>
        <v>4.05</v>
      </c>
      <c r="W5" s="112">
        <f>IF(AND(ISNUMBER($V$5),ISNUMBER($V$7),ISNUMBER($V$9),ISNUMBER($V$11),ISNUMBER($V$13)),RANK($V5,$V$5:$V$14),"pooleli")</f>
        <v>1</v>
      </c>
    </row>
    <row r="6" spans="1:23" s="14" customFormat="1" ht="30" customHeight="1" x14ac:dyDescent="0.3">
      <c r="A6" s="120"/>
      <c r="B6" s="122"/>
      <c r="C6" s="105"/>
      <c r="D6" s="106"/>
      <c r="E6" s="107"/>
      <c r="F6" s="29">
        <v>9</v>
      </c>
      <c r="G6" s="30" t="s">
        <v>12</v>
      </c>
      <c r="H6" s="31">
        <v>9</v>
      </c>
      <c r="I6" s="29">
        <v>9</v>
      </c>
      <c r="J6" s="30" t="s">
        <v>12</v>
      </c>
      <c r="K6" s="31">
        <v>1</v>
      </c>
      <c r="L6" s="29">
        <v>20</v>
      </c>
      <c r="M6" s="30" t="s">
        <v>12</v>
      </c>
      <c r="N6" s="31">
        <v>2</v>
      </c>
      <c r="O6" s="29">
        <v>25</v>
      </c>
      <c r="P6" s="30" t="s">
        <v>12</v>
      </c>
      <c r="Q6" s="31">
        <v>1</v>
      </c>
      <c r="R6" s="123"/>
      <c r="S6" s="117"/>
      <c r="T6" s="32"/>
      <c r="U6" s="33"/>
      <c r="V6" s="34"/>
      <c r="W6" s="118"/>
    </row>
    <row r="7" spans="1:23" s="14" customFormat="1" ht="30" customHeight="1" x14ac:dyDescent="0.3">
      <c r="A7" s="119">
        <f>TRANSPOSE(F4)</f>
        <v>2</v>
      </c>
      <c r="B7" s="121" t="s">
        <v>21</v>
      </c>
      <c r="C7" s="114">
        <f>IF(AND(ISNUMBER(C8),ISNUMBER(E8)),IF(C8=E8,Seadista!B6,IF(C8-E8&gt;0,Seadista!B4,Seadista!B5)),"Mängimata")</f>
        <v>1</v>
      </c>
      <c r="D7" s="115"/>
      <c r="E7" s="116"/>
      <c r="F7" s="102"/>
      <c r="G7" s="103"/>
      <c r="H7" s="104"/>
      <c r="I7" s="114">
        <f>IF(AND(ISNUMBER(I8),ISNUMBER(K8)),IF(I8=K8,Seadista!B6,IF(I8-K8&gt;0,Seadista!B4,Seadista!B5)),"Mängimata")</f>
        <v>2</v>
      </c>
      <c r="J7" s="115"/>
      <c r="K7" s="116"/>
      <c r="L7" s="114">
        <f>IF(AND(ISNUMBER(L8),ISNUMBER(N8)),IF(L8=N8,Seadista!B6,IF(L8-N8&gt;0,Seadista!B4,Seadista!B5)),"Mängimata")</f>
        <v>2</v>
      </c>
      <c r="M7" s="115"/>
      <c r="N7" s="116"/>
      <c r="O7" s="114">
        <f>IF(AND(ISNUMBER(O8),ISNUMBER(Q8)),IF(O8=Q8,Seadista!$B$6,IF(O8-Q8&gt;0,Seadista!$B$4,Seadista!$B$5)),"Mängimata")</f>
        <v>2</v>
      </c>
      <c r="P7" s="115"/>
      <c r="Q7" s="116"/>
      <c r="R7" s="108">
        <f>SUMIF($C7:$O7,"&gt;=0")</f>
        <v>7</v>
      </c>
      <c r="S7" s="110">
        <f>IF(AND(ISNUMBER(C8),ISNUMBER(E8),ISNUMBER(I8),ISNUMBER(K8),ISNUMBER(L8),ISNUMBER(N8),ISNUMBER(O8),ISNUMBER(Q8)),C8-E8+I8-K8+L8-N8+O8-Q8,"pooleli")</f>
        <v>27</v>
      </c>
      <c r="T7" s="26">
        <f>RANK($R7,$R$5:$R$14,-1)</f>
        <v>4</v>
      </c>
      <c r="U7" s="27">
        <f>RANK($S7,$S$5:$S$14,-1)*0.01</f>
        <v>0.04</v>
      </c>
      <c r="V7" s="28">
        <f>T7+U7</f>
        <v>4.04</v>
      </c>
      <c r="W7" s="112">
        <f>IF(AND(ISNUMBER($V$5),ISNUMBER($V$7),ISNUMBER($V$9),ISNUMBER($V$11),ISNUMBER($V$13)),RANK($V7,$V$5:$V$14),"pooleli")</f>
        <v>2</v>
      </c>
    </row>
    <row r="8" spans="1:23" s="14" customFormat="1" ht="30" customHeight="1" x14ac:dyDescent="0.3">
      <c r="A8" s="120"/>
      <c r="B8" s="122"/>
      <c r="C8" s="29">
        <f>IF(ISBLANK(H6),"",H6)</f>
        <v>9</v>
      </c>
      <c r="D8" s="30" t="s">
        <v>12</v>
      </c>
      <c r="E8" s="31">
        <f>IF(ISBLANK(F6),"",F6)</f>
        <v>9</v>
      </c>
      <c r="F8" s="105"/>
      <c r="G8" s="106"/>
      <c r="H8" s="107"/>
      <c r="I8" s="29">
        <v>11</v>
      </c>
      <c r="J8" s="30" t="s">
        <v>12</v>
      </c>
      <c r="K8" s="31">
        <v>9</v>
      </c>
      <c r="L8" s="29">
        <v>9</v>
      </c>
      <c r="M8" s="30" t="s">
        <v>12</v>
      </c>
      <c r="N8" s="31">
        <v>3</v>
      </c>
      <c r="O8" s="29">
        <v>20</v>
      </c>
      <c r="P8" s="30" t="s">
        <v>12</v>
      </c>
      <c r="Q8" s="31">
        <v>1</v>
      </c>
      <c r="R8" s="109"/>
      <c r="S8" s="117"/>
      <c r="T8" s="35"/>
      <c r="U8" s="36"/>
      <c r="V8" s="37"/>
      <c r="W8" s="118"/>
    </row>
    <row r="9" spans="1:23" s="14" customFormat="1" ht="30" customHeight="1" x14ac:dyDescent="0.3">
      <c r="A9" s="119">
        <f>TRANSPOSE(I4)</f>
        <v>3</v>
      </c>
      <c r="B9" s="121" t="s">
        <v>24</v>
      </c>
      <c r="C9" s="114">
        <f>IF(AND(ISNUMBER(C10),ISNUMBER(E10)),IF(C10=E10,Seadista!B6,IF(C10-E10&gt;0,Seadista!B4,Seadista!B5)),"Mängimata")</f>
        <v>0</v>
      </c>
      <c r="D9" s="115"/>
      <c r="E9" s="116"/>
      <c r="F9" s="114">
        <f>IF(AND(ISNUMBER(F10),ISNUMBER(H10)),IF(F10=H10,Seadista!B6,IF(F10-H10&gt;0,Seadista!B4,Seadista!B5)),"Mängimata")</f>
        <v>0</v>
      </c>
      <c r="G9" s="115"/>
      <c r="H9" s="116"/>
      <c r="I9" s="102"/>
      <c r="J9" s="103"/>
      <c r="K9" s="104"/>
      <c r="L9" s="114">
        <f>IF(AND(ISNUMBER(L10),ISNUMBER(N10)),IF(L10=N10,Seadista!B6,IF(L10-N10&gt;0,Seadista!B4,Seadista!B5)),"Mängimata")</f>
        <v>2</v>
      </c>
      <c r="M9" s="115"/>
      <c r="N9" s="116"/>
      <c r="O9" s="114">
        <f>IF(AND(ISNUMBER(O10),ISNUMBER(Q10)),IF(O10=Q10,Seadista!$B$6,IF(O10-Q10&gt;0,Seadista!$B$4,Seadista!$B$5)),"Mängimata")</f>
        <v>2</v>
      </c>
      <c r="P9" s="115"/>
      <c r="Q9" s="116"/>
      <c r="R9" s="123">
        <f>SUMIF($C9:$O9,"&gt;=0")</f>
        <v>4</v>
      </c>
      <c r="S9" s="110">
        <f>IF(AND(ISNUMBER(F10),ISNUMBER(H10),ISNUMBER(C10),ISNUMBER(E10),ISNUMBER(L10),ISNUMBER(N10),ISNUMBER(O10),ISNUMBER(Q10)),F10-H10+C10-E10+L10-N10+O10-Q10,"pooleli")</f>
        <v>10</v>
      </c>
      <c r="T9" s="38">
        <f>RANK($R9,$R$5:$R$14,-1)</f>
        <v>3</v>
      </c>
      <c r="U9" s="38">
        <f>RANK($S9,$S$5:$S$14,-1)*0.01</f>
        <v>0.03</v>
      </c>
      <c r="V9" s="38">
        <f>T9+U9</f>
        <v>3.03</v>
      </c>
      <c r="W9" s="112">
        <f>IF(AND(ISNUMBER($V$5),ISNUMBER($V$7),ISNUMBER($V$9),ISNUMBER($V$11),ISNUMBER($V$13)),RANK($V9,$V$5:$V$14),"pooleli")</f>
        <v>3</v>
      </c>
    </row>
    <row r="10" spans="1:23" s="14" customFormat="1" ht="30" customHeight="1" x14ac:dyDescent="0.3">
      <c r="A10" s="120"/>
      <c r="B10" s="122"/>
      <c r="C10" s="29">
        <f>IF(ISBLANK(K6),"",K6)</f>
        <v>1</v>
      </c>
      <c r="D10" s="30" t="s">
        <v>12</v>
      </c>
      <c r="E10" s="31">
        <f>IF(ISBLANK(I6),"",I6)</f>
        <v>9</v>
      </c>
      <c r="F10" s="29">
        <f>IF(ISBLANK(K8),"",K8)</f>
        <v>9</v>
      </c>
      <c r="G10" s="30" t="s">
        <v>12</v>
      </c>
      <c r="H10" s="31">
        <f>IF(ISBLANK(I8),"",I8)</f>
        <v>11</v>
      </c>
      <c r="I10" s="105"/>
      <c r="J10" s="106"/>
      <c r="K10" s="107"/>
      <c r="L10" s="29">
        <v>10</v>
      </c>
      <c r="M10" s="30" t="s">
        <v>12</v>
      </c>
      <c r="N10" s="31">
        <v>4</v>
      </c>
      <c r="O10" s="29">
        <v>14</v>
      </c>
      <c r="P10" s="30" t="s">
        <v>12</v>
      </c>
      <c r="Q10" s="31">
        <v>0</v>
      </c>
      <c r="R10" s="123"/>
      <c r="S10" s="117"/>
      <c r="T10" s="38"/>
      <c r="U10" s="38"/>
      <c r="V10" s="38"/>
      <c r="W10" s="118"/>
    </row>
    <row r="11" spans="1:23" s="14" customFormat="1" ht="30" customHeight="1" x14ac:dyDescent="0.3">
      <c r="A11" s="119">
        <f>TRANSPOSE(L4)</f>
        <v>4</v>
      </c>
      <c r="B11" s="121" t="s">
        <v>58</v>
      </c>
      <c r="C11" s="114">
        <f>IF(AND(ISNUMBER(C12),ISNUMBER(E12)),IF(C12=E12,Seadista!$B$6,IF(C12-E12&gt;0,Seadista!$B$4,Seadista!$B$5)),"Mängimata")</f>
        <v>0</v>
      </c>
      <c r="D11" s="115"/>
      <c r="E11" s="116"/>
      <c r="F11" s="114">
        <f>IF(AND(ISNUMBER(F12),ISNUMBER(H12)),IF(F12=H12,Seadista!$B$6,IF(F12-H12&gt;0,Seadista!$B$4,Seadista!$B$5)),"Mängimata")</f>
        <v>0</v>
      </c>
      <c r="G11" s="115"/>
      <c r="H11" s="116"/>
      <c r="I11" s="114">
        <f>IF(AND(ISNUMBER(I12),ISNUMBER(K12)),IF(I12=K12,Seadista!$B$6,IF(I12-K12&gt;0,Seadista!$B$4,Seadista!$B$5)),"Mängimata")</f>
        <v>0</v>
      </c>
      <c r="J11" s="115"/>
      <c r="K11" s="116"/>
      <c r="L11" s="102"/>
      <c r="M11" s="103"/>
      <c r="N11" s="104"/>
      <c r="O11" s="114">
        <f>IF(AND(ISNUMBER(O12),ISNUMBER(Q12)),IF(O12=Q12,Seadista!$B$6,IF(O12-Q12&gt;0,Seadista!$B$4,Seadista!$B$5)),"Mängimata")</f>
        <v>2</v>
      </c>
      <c r="P11" s="115"/>
      <c r="Q11" s="116"/>
      <c r="R11" s="108">
        <f>SUMIF($C11:$O11,"&gt;=0")</f>
        <v>2</v>
      </c>
      <c r="S11" s="110">
        <f>IF(AND(ISNUMBER(F12),ISNUMBER(H12),ISNUMBER(I12),ISNUMBER(K12),ISNUMBER(C12),ISNUMBER(E12),ISNUMBER(O12),ISNUMBER(Q12)),F12-H12+I12-K12+C12-E12+O12-Q12,"pooleli")</f>
        <v>-22</v>
      </c>
      <c r="T11" s="26">
        <f>RANK($R11,$R$5:$R$14,-1)</f>
        <v>2</v>
      </c>
      <c r="U11" s="27">
        <f>RANK($S11,$S$5:$S$14,-1)*0.01</f>
        <v>0.02</v>
      </c>
      <c r="V11" s="28">
        <f>T11+U11</f>
        <v>2.02</v>
      </c>
      <c r="W11" s="112">
        <f>IF(AND(ISNUMBER($V$5),ISNUMBER($V$7),ISNUMBER($V$9),ISNUMBER($V$11),ISNUMBER($V$13)),RANK($V11,$V$5:$V$14),"pooleli")</f>
        <v>4</v>
      </c>
    </row>
    <row r="12" spans="1:23" s="14" customFormat="1" ht="30" customHeight="1" x14ac:dyDescent="0.3">
      <c r="A12" s="120"/>
      <c r="B12" s="122"/>
      <c r="C12" s="29">
        <f>IF(ISBLANK(N6),"",N6)</f>
        <v>2</v>
      </c>
      <c r="D12" s="30" t="s">
        <v>12</v>
      </c>
      <c r="E12" s="31">
        <f>IF(ISBLANK(L6),"",L6)</f>
        <v>20</v>
      </c>
      <c r="F12" s="29">
        <f>IF(ISBLANK(N8),"",N8)</f>
        <v>3</v>
      </c>
      <c r="G12" s="30" t="s">
        <v>12</v>
      </c>
      <c r="H12" s="31">
        <f>IF(ISBLANK(L8),"",L8)</f>
        <v>9</v>
      </c>
      <c r="I12" s="29">
        <f>IF(ISBLANK(N10),"",N10)</f>
        <v>4</v>
      </c>
      <c r="J12" s="30" t="s">
        <v>12</v>
      </c>
      <c r="K12" s="31">
        <f>IF(ISBLANK(L10),"",L10)</f>
        <v>10</v>
      </c>
      <c r="L12" s="105"/>
      <c r="M12" s="106"/>
      <c r="N12" s="107"/>
      <c r="O12" s="29">
        <v>9</v>
      </c>
      <c r="P12" s="30" t="s">
        <v>12</v>
      </c>
      <c r="Q12" s="31">
        <v>1</v>
      </c>
      <c r="R12" s="109"/>
      <c r="S12" s="117"/>
      <c r="T12" s="35"/>
      <c r="U12" s="36"/>
      <c r="V12" s="37"/>
      <c r="W12" s="118"/>
    </row>
    <row r="13" spans="1:23" s="16" customFormat="1" ht="30" customHeight="1" x14ac:dyDescent="0.25">
      <c r="A13" s="119">
        <f>TRANSPOSE(O4)</f>
        <v>5</v>
      </c>
      <c r="B13" s="121" t="s">
        <v>59</v>
      </c>
      <c r="C13" s="114">
        <f>IF(AND(ISNUMBER(C14),ISNUMBER(E14)),IF(C14=E14,Seadista!$B$6,IF(C14-E14&gt;0,Seadista!$B$4,Seadista!$B$5)),"Mängimata")</f>
        <v>0</v>
      </c>
      <c r="D13" s="115"/>
      <c r="E13" s="116"/>
      <c r="F13" s="114">
        <f>IF(AND(ISNUMBER(F14),ISNUMBER(H14)),IF(F14=H14,Seadista!$B$6,IF(F14-H14&gt;0,Seadista!$B$4,Seadista!$B$5)),"Mängimata")</f>
        <v>0</v>
      </c>
      <c r="G13" s="115"/>
      <c r="H13" s="116"/>
      <c r="I13" s="114">
        <f>IF(AND(ISNUMBER(I14),ISNUMBER(K14)),IF(I14=K14,Seadista!$B$6,IF(I14-K14&gt;0,Seadista!$B$4,Seadista!$B$5)),"Mängimata")</f>
        <v>0</v>
      </c>
      <c r="J13" s="115"/>
      <c r="K13" s="116"/>
      <c r="L13" s="114">
        <f>IF(AND(ISNUMBER(L14),ISNUMBER(N14)),IF(L14=N14,Seadista!$B$6,IF(L14-N14&gt;0,Seadista!$B$4,Seadista!$B$5)),"Mängimata")</f>
        <v>0</v>
      </c>
      <c r="M13" s="115"/>
      <c r="N13" s="116"/>
      <c r="O13" s="102"/>
      <c r="P13" s="103"/>
      <c r="Q13" s="104"/>
      <c r="R13" s="108">
        <f>SUMIF($C13:$P13,"&gt;=0")</f>
        <v>0</v>
      </c>
      <c r="S13" s="110">
        <f>IF(AND(ISNUMBER(C14),ISNUMBER(E14),ISNUMBER(F14),ISNUMBER(H14),ISNUMBER(I14),ISNUMBER(K14),ISNUMBER(L14),ISNUMBER(N14)),C14-E14+F14-H14+I14-K14+L14-N14,"pooleli")</f>
        <v>-65</v>
      </c>
      <c r="T13" s="39">
        <f>RANK($R13,$R$5:$R$14,-1)</f>
        <v>1</v>
      </c>
      <c r="U13" s="38">
        <f>RANK($S13,$S$5:$S$14,-1)*0.01</f>
        <v>0.01</v>
      </c>
      <c r="V13" s="40">
        <f>T13+U13</f>
        <v>1.01</v>
      </c>
      <c r="W13" s="112">
        <f>IF(AND(ISNUMBER($V$5),ISNUMBER($V$7),ISNUMBER($V$9),ISNUMBER($V$11),ISNUMBER($V$13)),RANK($V13,$V$5:$V$14),"pooleli")</f>
        <v>5</v>
      </c>
    </row>
    <row r="14" spans="1:23" s="16" customFormat="1" ht="30" customHeight="1" x14ac:dyDescent="0.25">
      <c r="A14" s="120"/>
      <c r="B14" s="122"/>
      <c r="C14" s="29">
        <f>IF(ISBLANK(Q$6),"",Q$6)</f>
        <v>1</v>
      </c>
      <c r="D14" s="30" t="s">
        <v>12</v>
      </c>
      <c r="E14" s="31">
        <f>IF(ISBLANK(O$6),"",O$6)</f>
        <v>25</v>
      </c>
      <c r="F14" s="29">
        <f>IF(ISBLANK(Q8),"",Q8)</f>
        <v>1</v>
      </c>
      <c r="G14" s="30" t="s">
        <v>12</v>
      </c>
      <c r="H14" s="31">
        <f>IF(ISBLANK(O8),"",O8)</f>
        <v>20</v>
      </c>
      <c r="I14" s="29">
        <f>IF(ISBLANK(Q10),"",Q10)</f>
        <v>0</v>
      </c>
      <c r="J14" s="30" t="s">
        <v>12</v>
      </c>
      <c r="K14" s="31">
        <f>IF(ISBLANK(O10),"",O10)</f>
        <v>14</v>
      </c>
      <c r="L14" s="29">
        <f>IF(ISBLANK(Q12),"",Q12)</f>
        <v>1</v>
      </c>
      <c r="M14" s="30" t="s">
        <v>12</v>
      </c>
      <c r="N14" s="31">
        <f>IF(ISBLANK(O12),"",O12)</f>
        <v>9</v>
      </c>
      <c r="O14" s="105"/>
      <c r="P14" s="106"/>
      <c r="Q14" s="107"/>
      <c r="R14" s="109"/>
      <c r="S14" s="111"/>
      <c r="T14" s="36"/>
      <c r="U14" s="36"/>
      <c r="V14" s="36"/>
      <c r="W14" s="113"/>
    </row>
  </sheetData>
  <mergeCells count="56">
    <mergeCell ref="O13:Q14"/>
    <mergeCell ref="R13:R14"/>
    <mergeCell ref="S13:S14"/>
    <mergeCell ref="W13:W14"/>
    <mergeCell ref="O11:Q11"/>
    <mergeCell ref="R11:R12"/>
    <mergeCell ref="S11:S12"/>
    <mergeCell ref="W11:W12"/>
    <mergeCell ref="L11:N12"/>
    <mergeCell ref="A13:A14"/>
    <mergeCell ref="B13:B14"/>
    <mergeCell ref="C13:E13"/>
    <mergeCell ref="F13:H13"/>
    <mergeCell ref="I13:K13"/>
    <mergeCell ref="L13:N13"/>
    <mergeCell ref="A11:A12"/>
    <mergeCell ref="B11:B12"/>
    <mergeCell ref="C11:E11"/>
    <mergeCell ref="F11:H11"/>
    <mergeCell ref="I11:K11"/>
    <mergeCell ref="L9:N9"/>
    <mergeCell ref="O9:Q9"/>
    <mergeCell ref="R9:R10"/>
    <mergeCell ref="S9:S10"/>
    <mergeCell ref="W9:W10"/>
    <mergeCell ref="A9:A10"/>
    <mergeCell ref="B9:B10"/>
    <mergeCell ref="C9:E9"/>
    <mergeCell ref="F9:H9"/>
    <mergeCell ref="I9:K10"/>
    <mergeCell ref="L7:N7"/>
    <mergeCell ref="O7:Q7"/>
    <mergeCell ref="R7:R8"/>
    <mergeCell ref="S7:S8"/>
    <mergeCell ref="W7:W8"/>
    <mergeCell ref="A7:A8"/>
    <mergeCell ref="B7:B8"/>
    <mergeCell ref="C7:E7"/>
    <mergeCell ref="F7:H8"/>
    <mergeCell ref="I7:K7"/>
    <mergeCell ref="L5:N5"/>
    <mergeCell ref="O5:Q5"/>
    <mergeCell ref="R5:R6"/>
    <mergeCell ref="S5:S6"/>
    <mergeCell ref="W5:W6"/>
    <mergeCell ref="A5:A6"/>
    <mergeCell ref="B5:B6"/>
    <mergeCell ref="C5:E6"/>
    <mergeCell ref="F5:H5"/>
    <mergeCell ref="I5:K5"/>
    <mergeCell ref="A3:W3"/>
    <mergeCell ref="C4:E4"/>
    <mergeCell ref="F4:H4"/>
    <mergeCell ref="I4:K4"/>
    <mergeCell ref="L4:N4"/>
    <mergeCell ref="O4:Q4"/>
  </mergeCells>
  <printOptions horizontalCentered="1"/>
  <pageMargins left="0.51181102362204722" right="0.27559055118110237" top="0.74803149606299213" bottom="0.51181102362204722"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14"/>
  <sheetViews>
    <sheetView zoomScale="70" zoomScaleNormal="70" workbookViewId="0">
      <selection activeCell="L11" sqref="L11:N12"/>
    </sheetView>
  </sheetViews>
  <sheetFormatPr defaultRowHeight="15.6" x14ac:dyDescent="0.3"/>
  <cols>
    <col min="1" max="1" width="4.6640625" style="21" customWidth="1"/>
    <col min="2" max="2" width="29.66406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5" width="4.6640625" style="22" customWidth="1"/>
    <col min="16" max="16" width="2" style="22" customWidth="1"/>
    <col min="17" max="17" width="4.6640625" style="22" customWidth="1"/>
    <col min="18" max="19" width="10.6640625" style="16" customWidth="1"/>
    <col min="20" max="22" width="14.44140625" style="18" hidden="1" customWidth="1"/>
    <col min="23" max="23" width="10.88671875" style="18" customWidth="1"/>
  </cols>
  <sheetData>
    <row r="1" spans="1:23" s="15" customFormat="1" ht="52.5" customHeight="1" x14ac:dyDescent="0.25">
      <c r="B1" s="89" t="str">
        <f>TRANSPOSE(Seadista!A9)</f>
        <v>XIV Mesikäpa Minikäsipallimängud 2015</v>
      </c>
      <c r="N1" s="14"/>
      <c r="O1" s="14"/>
      <c r="P1" s="14"/>
      <c r="Q1" s="14"/>
    </row>
    <row r="2" spans="1:23" s="16" customFormat="1" ht="37.5" customHeight="1" x14ac:dyDescent="0.2">
      <c r="B2" s="91" t="str">
        <f>TRANSPOSE(Seadista!A12)</f>
        <v>Kehra 18.aprill</v>
      </c>
      <c r="C2" s="17"/>
      <c r="D2" s="17"/>
      <c r="E2" s="17"/>
      <c r="F2" s="17"/>
      <c r="G2" s="17"/>
      <c r="H2" s="17"/>
      <c r="I2" s="17"/>
      <c r="J2" s="17"/>
      <c r="K2" s="17"/>
      <c r="N2" s="18"/>
      <c r="O2" s="18"/>
      <c r="P2" s="18"/>
      <c r="Q2" s="18"/>
    </row>
    <row r="3" spans="1:23" s="19" customFormat="1" ht="30" customHeight="1" x14ac:dyDescent="0.25">
      <c r="A3" s="124" t="s">
        <v>40</v>
      </c>
      <c r="B3" s="125"/>
      <c r="C3" s="125"/>
      <c r="D3" s="125"/>
      <c r="E3" s="125"/>
      <c r="F3" s="125"/>
      <c r="G3" s="125"/>
      <c r="H3" s="125"/>
      <c r="I3" s="125"/>
      <c r="J3" s="125"/>
      <c r="K3" s="125"/>
      <c r="L3" s="125"/>
      <c r="M3" s="125"/>
      <c r="N3" s="125"/>
      <c r="O3" s="125"/>
      <c r="P3" s="125"/>
      <c r="Q3" s="125"/>
      <c r="R3" s="125"/>
      <c r="S3" s="125"/>
      <c r="T3" s="125"/>
      <c r="U3" s="125"/>
      <c r="V3" s="125"/>
      <c r="W3" s="126"/>
    </row>
    <row r="4" spans="1:23" s="20" customFormat="1" ht="20.25" customHeight="1" x14ac:dyDescent="0.3">
      <c r="A4" s="52"/>
      <c r="B4" s="53" t="s">
        <v>6</v>
      </c>
      <c r="C4" s="127">
        <v>1</v>
      </c>
      <c r="D4" s="128"/>
      <c r="E4" s="129"/>
      <c r="F4" s="127">
        <v>2</v>
      </c>
      <c r="G4" s="128"/>
      <c r="H4" s="129"/>
      <c r="I4" s="127">
        <v>3</v>
      </c>
      <c r="J4" s="128"/>
      <c r="K4" s="129"/>
      <c r="L4" s="127">
        <v>4</v>
      </c>
      <c r="M4" s="128"/>
      <c r="N4" s="129"/>
      <c r="O4" s="127">
        <v>5</v>
      </c>
      <c r="P4" s="128"/>
      <c r="Q4" s="129"/>
      <c r="R4" s="25" t="s">
        <v>7</v>
      </c>
      <c r="S4" s="25" t="s">
        <v>8</v>
      </c>
      <c r="T4" s="54" t="s">
        <v>9</v>
      </c>
      <c r="U4" s="54" t="s">
        <v>10</v>
      </c>
      <c r="V4" s="54"/>
      <c r="W4" s="25" t="s">
        <v>11</v>
      </c>
    </row>
    <row r="5" spans="1:23" s="14" customFormat="1" ht="30" customHeight="1" x14ac:dyDescent="0.3">
      <c r="A5" s="119">
        <f>TRANSPOSE(C4)</f>
        <v>1</v>
      </c>
      <c r="B5" s="121" t="s">
        <v>19</v>
      </c>
      <c r="C5" s="102"/>
      <c r="D5" s="103"/>
      <c r="E5" s="104"/>
      <c r="F5" s="114">
        <f>IF(AND(ISNUMBER(F6),ISNUMBER(H6)),IF(F6=H6,Seadista!B6,IF(F6-H6&gt;0,Seadista!B4,Seadista!B5)),"Mängimata")</f>
        <v>2</v>
      </c>
      <c r="G5" s="115"/>
      <c r="H5" s="116"/>
      <c r="I5" s="114">
        <f>IF(AND(ISNUMBER(I6),ISNUMBER(K6)),IF(I6=K6,Seadista!B6,IF(I6-K6&gt;0,Seadista!B4,Seadista!B5)),"Mängimata")</f>
        <v>2</v>
      </c>
      <c r="J5" s="115"/>
      <c r="K5" s="116"/>
      <c r="L5" s="114">
        <f>IF(AND(ISNUMBER(L6),ISNUMBER(N6)),IF(L6=N6,Seadista!$B$6,IF(L6-N6&gt;0,Seadista!$B$4,Seadista!$B$5)),"Mängimata")</f>
        <v>2</v>
      </c>
      <c r="M5" s="115"/>
      <c r="N5" s="116"/>
      <c r="O5" s="114">
        <f>IF(AND(ISNUMBER(O6),ISNUMBER(Q6)),IF(O6=Q6,Seadista!$B$6,IF(O6-Q6&gt;0,Seadista!$B$4,Seadista!$B$5)),"Mängimata")</f>
        <v>2</v>
      </c>
      <c r="P5" s="115"/>
      <c r="Q5" s="116"/>
      <c r="R5" s="108">
        <f>SUMIF($C5:$O5,"&gt;=0")</f>
        <v>8</v>
      </c>
      <c r="S5" s="110">
        <f>IF(AND(ISNUMBER(F6),ISNUMBER(H6),ISNUMBER(I6),ISNUMBER(K6),ISNUMBER(L6),ISNUMBER(N6),ISNUMBER(O6),ISNUMBER(Q6)),F6-H6+I6-K6+L6-N6+O6-Q6,"pooleli")</f>
        <v>37</v>
      </c>
      <c r="T5" s="26">
        <f>RANK($R5,$R$5:$R$14,-1)</f>
        <v>5</v>
      </c>
      <c r="U5" s="27">
        <f>RANK($S5,$S$5:$S$14,-1)*0.01</f>
        <v>0.05</v>
      </c>
      <c r="V5" s="28">
        <f>T5+U5</f>
        <v>5.05</v>
      </c>
      <c r="W5" s="112">
        <f>IF(AND(ISNUMBER($V$5),ISNUMBER($V$7),ISNUMBER($V$9),ISNUMBER($V$11),ISNUMBER($V$13)),RANK($V5,$V$5:$V$14),"pooleli")</f>
        <v>1</v>
      </c>
    </row>
    <row r="6" spans="1:23" s="14" customFormat="1" ht="30" customHeight="1" x14ac:dyDescent="0.3">
      <c r="A6" s="120"/>
      <c r="B6" s="122"/>
      <c r="C6" s="105"/>
      <c r="D6" s="106"/>
      <c r="E6" s="107"/>
      <c r="F6" s="29">
        <v>16</v>
      </c>
      <c r="G6" s="30" t="s">
        <v>12</v>
      </c>
      <c r="H6" s="31">
        <v>6</v>
      </c>
      <c r="I6" s="29">
        <v>13</v>
      </c>
      <c r="J6" s="30" t="s">
        <v>12</v>
      </c>
      <c r="K6" s="31">
        <v>3</v>
      </c>
      <c r="L6" s="29">
        <v>12</v>
      </c>
      <c r="M6" s="30" t="s">
        <v>12</v>
      </c>
      <c r="N6" s="31">
        <v>4</v>
      </c>
      <c r="O6" s="29">
        <v>13</v>
      </c>
      <c r="P6" s="30" t="s">
        <v>12</v>
      </c>
      <c r="Q6" s="31">
        <v>4</v>
      </c>
      <c r="R6" s="123"/>
      <c r="S6" s="117"/>
      <c r="T6" s="32"/>
      <c r="U6" s="33"/>
      <c r="V6" s="34"/>
      <c r="W6" s="118"/>
    </row>
    <row r="7" spans="1:23" s="14" customFormat="1" ht="30" customHeight="1" x14ac:dyDescent="0.3">
      <c r="A7" s="119">
        <f>TRANSPOSE(F4)</f>
        <v>2</v>
      </c>
      <c r="B7" s="121" t="s">
        <v>38</v>
      </c>
      <c r="C7" s="114">
        <f>IF(AND(ISNUMBER(C8),ISNUMBER(E8)),IF(C8=E8,Seadista!B6,IF(C8-E8&gt;0,Seadista!B4,Seadista!B5)),"Mängimata")</f>
        <v>0</v>
      </c>
      <c r="D7" s="115"/>
      <c r="E7" s="116"/>
      <c r="F7" s="102"/>
      <c r="G7" s="103"/>
      <c r="H7" s="104"/>
      <c r="I7" s="114">
        <f>IF(AND(ISNUMBER(I8),ISNUMBER(K8)),IF(I8=K8,Seadista!B6,IF(I8-K8&gt;0,Seadista!B4,Seadista!B5)),"Mängimata")</f>
        <v>2</v>
      </c>
      <c r="J7" s="115"/>
      <c r="K7" s="116"/>
      <c r="L7" s="114">
        <f>IF(AND(ISNUMBER(L8),ISNUMBER(N8)),IF(L8=N8,Seadista!B6,IF(L8-N8&gt;0,Seadista!B4,Seadista!B5)),"Mängimata")</f>
        <v>2</v>
      </c>
      <c r="M7" s="115"/>
      <c r="N7" s="116"/>
      <c r="O7" s="114">
        <f>IF(AND(ISNUMBER(O8),ISNUMBER(Q8)),IF(O8=Q8,Seadista!$B$6,IF(O8-Q8&gt;0,Seadista!$B$4,Seadista!$B$5)),"Mängimata")</f>
        <v>2</v>
      </c>
      <c r="P7" s="115"/>
      <c r="Q7" s="116"/>
      <c r="R7" s="108">
        <f>SUMIF($C7:$O7,"&gt;=0")</f>
        <v>6</v>
      </c>
      <c r="S7" s="110">
        <f>IF(AND(ISNUMBER(C8),ISNUMBER(E8),ISNUMBER(I8),ISNUMBER(K8),ISNUMBER(L8),ISNUMBER(N8),ISNUMBER(O8),ISNUMBER(Q8)),C8-E8+I8-K8+L8-N8+O8-Q8,"pooleli")</f>
        <v>8</v>
      </c>
      <c r="T7" s="26">
        <f>RANK($R7,$R$5:$R$14,-1)</f>
        <v>4</v>
      </c>
      <c r="U7" s="27">
        <f>RANK($S7,$S$5:$S$14,-1)*0.01</f>
        <v>0.04</v>
      </c>
      <c r="V7" s="28">
        <f>T7+U7</f>
        <v>4.04</v>
      </c>
      <c r="W7" s="112">
        <f>IF(AND(ISNUMBER($V$5),ISNUMBER($V$7),ISNUMBER($V$9),ISNUMBER($V$11),ISNUMBER($V$13)),RANK($V7,$V$5:$V$14),"pooleli")</f>
        <v>2</v>
      </c>
    </row>
    <row r="8" spans="1:23" s="14" customFormat="1" ht="30" customHeight="1" x14ac:dyDescent="0.3">
      <c r="A8" s="120"/>
      <c r="B8" s="122"/>
      <c r="C8" s="29">
        <f>IF(ISBLANK(H6),"",H6)</f>
        <v>6</v>
      </c>
      <c r="D8" s="30" t="s">
        <v>12</v>
      </c>
      <c r="E8" s="31">
        <f>IF(ISBLANK(F6),"",F6)</f>
        <v>16</v>
      </c>
      <c r="F8" s="105"/>
      <c r="G8" s="106"/>
      <c r="H8" s="107"/>
      <c r="I8" s="29">
        <v>13</v>
      </c>
      <c r="J8" s="30" t="s">
        <v>12</v>
      </c>
      <c r="K8" s="31">
        <v>4</v>
      </c>
      <c r="L8" s="29">
        <v>13</v>
      </c>
      <c r="M8" s="30" t="s">
        <v>12</v>
      </c>
      <c r="N8" s="31">
        <v>8</v>
      </c>
      <c r="O8" s="29">
        <v>9</v>
      </c>
      <c r="P8" s="30" t="s">
        <v>12</v>
      </c>
      <c r="Q8" s="31">
        <v>5</v>
      </c>
      <c r="R8" s="109"/>
      <c r="S8" s="117"/>
      <c r="T8" s="35"/>
      <c r="U8" s="36"/>
      <c r="V8" s="37"/>
      <c r="W8" s="118"/>
    </row>
    <row r="9" spans="1:23" s="14" customFormat="1" ht="30" customHeight="1" x14ac:dyDescent="0.3">
      <c r="A9" s="119">
        <f>TRANSPOSE(I4)</f>
        <v>3</v>
      </c>
      <c r="B9" s="121" t="s">
        <v>35</v>
      </c>
      <c r="C9" s="114">
        <f>IF(AND(ISNUMBER(C10),ISNUMBER(E10)),IF(C10=E10,Seadista!B6,IF(C10-E10&gt;0,Seadista!B4,Seadista!B5)),"Mängimata")</f>
        <v>0</v>
      </c>
      <c r="D9" s="115"/>
      <c r="E9" s="116"/>
      <c r="F9" s="114">
        <f>IF(AND(ISNUMBER(F10),ISNUMBER(H10)),IF(F10=H10,Seadista!B6,IF(F10-H10&gt;0,Seadista!B4,Seadista!B5)),"Mängimata")</f>
        <v>0</v>
      </c>
      <c r="G9" s="115"/>
      <c r="H9" s="116"/>
      <c r="I9" s="102"/>
      <c r="J9" s="103"/>
      <c r="K9" s="104"/>
      <c r="L9" s="114">
        <f>IF(AND(ISNUMBER(L10),ISNUMBER(N10)),IF(L10=N10,Seadista!B6,IF(L10-N10&gt;0,Seadista!B4,Seadista!B5)),"Mängimata")</f>
        <v>2</v>
      </c>
      <c r="M9" s="115"/>
      <c r="N9" s="116"/>
      <c r="O9" s="114">
        <f>IF(AND(ISNUMBER(O10),ISNUMBER(Q10)),IF(O10=Q10,Seadista!$B$6,IF(O10-Q10&gt;0,Seadista!$B$4,Seadista!$B$5)),"Mängimata")</f>
        <v>2</v>
      </c>
      <c r="P9" s="115"/>
      <c r="Q9" s="116"/>
      <c r="R9" s="123">
        <f>SUMIF($C9:$O9,"&gt;=0")</f>
        <v>4</v>
      </c>
      <c r="S9" s="110">
        <f>IF(AND(ISNUMBER(F10),ISNUMBER(H10),ISNUMBER(C10),ISNUMBER(E10),ISNUMBER(L10),ISNUMBER(N10),ISNUMBER(O10),ISNUMBER(Q10)),F10-H10+C10-E10+L10-N10+O10-Q10,"pooleli")</f>
        <v>-12</v>
      </c>
      <c r="T9" s="38">
        <f>RANK($R9,$R$5:$R$14,-1)</f>
        <v>3</v>
      </c>
      <c r="U9" s="38">
        <f>RANK($S9,$S$5:$S$14,-1)*0.01</f>
        <v>0.03</v>
      </c>
      <c r="V9" s="38">
        <f>T9+U9</f>
        <v>3.03</v>
      </c>
      <c r="W9" s="112">
        <f>IF(AND(ISNUMBER($V$5),ISNUMBER($V$7),ISNUMBER($V$9),ISNUMBER($V$11),ISNUMBER($V$13)),RANK($V9,$V$5:$V$14),"pooleli")</f>
        <v>3</v>
      </c>
    </row>
    <row r="10" spans="1:23" s="14" customFormat="1" ht="30" customHeight="1" x14ac:dyDescent="0.3">
      <c r="A10" s="120"/>
      <c r="B10" s="122"/>
      <c r="C10" s="29">
        <f>IF(ISBLANK(K6),"",K6)</f>
        <v>3</v>
      </c>
      <c r="D10" s="30" t="s">
        <v>12</v>
      </c>
      <c r="E10" s="31">
        <f>IF(ISBLANK(I6),"",I6)</f>
        <v>13</v>
      </c>
      <c r="F10" s="29">
        <f>IF(ISBLANK(K8),"",K8)</f>
        <v>4</v>
      </c>
      <c r="G10" s="30" t="s">
        <v>12</v>
      </c>
      <c r="H10" s="31">
        <f>IF(ISBLANK(I8),"",I8)</f>
        <v>13</v>
      </c>
      <c r="I10" s="105"/>
      <c r="J10" s="106"/>
      <c r="K10" s="107"/>
      <c r="L10" s="29">
        <v>9</v>
      </c>
      <c r="M10" s="30" t="s">
        <v>12</v>
      </c>
      <c r="N10" s="31">
        <v>5</v>
      </c>
      <c r="O10" s="29">
        <v>6</v>
      </c>
      <c r="P10" s="30" t="s">
        <v>12</v>
      </c>
      <c r="Q10" s="31">
        <v>3</v>
      </c>
      <c r="R10" s="123"/>
      <c r="S10" s="117"/>
      <c r="T10" s="38"/>
      <c r="U10" s="38"/>
      <c r="V10" s="38"/>
      <c r="W10" s="118"/>
    </row>
    <row r="11" spans="1:23" s="14" customFormat="1" ht="30" customHeight="1" x14ac:dyDescent="0.3">
      <c r="A11" s="119">
        <f>TRANSPOSE(L4)</f>
        <v>4</v>
      </c>
      <c r="B11" s="121" t="s">
        <v>31</v>
      </c>
      <c r="C11" s="114">
        <f>IF(AND(ISNUMBER(C12),ISNUMBER(E12)),IF(C12=E12,Seadista!$B$6,IF(C12-E12&gt;0,Seadista!$B$4,Seadista!$B$5)),"Mängimata")</f>
        <v>0</v>
      </c>
      <c r="D11" s="115"/>
      <c r="E11" s="116"/>
      <c r="F11" s="114">
        <f>IF(AND(ISNUMBER(F12),ISNUMBER(H12)),IF(F12=H12,Seadista!$B$6,IF(F12-H12&gt;0,Seadista!$B$4,Seadista!$B$5)),"Mängimata")</f>
        <v>0</v>
      </c>
      <c r="G11" s="115"/>
      <c r="H11" s="116"/>
      <c r="I11" s="114">
        <f>IF(AND(ISNUMBER(I12),ISNUMBER(K12)),IF(I12=K12,Seadista!$B$6,IF(I12-K12&gt;0,Seadista!$B$4,Seadista!$B$5)),"Mängimata")</f>
        <v>0</v>
      </c>
      <c r="J11" s="115"/>
      <c r="K11" s="116"/>
      <c r="L11" s="102"/>
      <c r="M11" s="103"/>
      <c r="N11" s="104"/>
      <c r="O11" s="114">
        <f>IF(AND(ISNUMBER(O12),ISNUMBER(Q12)),IF(O12=Q12,Seadista!$B$6,IF(O12-Q12&gt;0,Seadista!$B$4,Seadista!$B$5)),"Mängimata")</f>
        <v>2</v>
      </c>
      <c r="P11" s="115"/>
      <c r="Q11" s="116"/>
      <c r="R11" s="108">
        <f>SUMIF($C11:$O11,"&gt;=0")</f>
        <v>2</v>
      </c>
      <c r="S11" s="110">
        <f>IF(AND(ISNUMBER(F12),ISNUMBER(H12),ISNUMBER(I12),ISNUMBER(K12),ISNUMBER(C12),ISNUMBER(E12),ISNUMBER(O12),ISNUMBER(Q12)),F12-H12+I12-K12+C12-E12+O12-Q12,"pooleli")</f>
        <v>-15</v>
      </c>
      <c r="T11" s="26">
        <f>RANK($R11,$R$5:$R$14,-1)</f>
        <v>2</v>
      </c>
      <c r="U11" s="27">
        <f>RANK($S11,$S$5:$S$14,-1)*0.01</f>
        <v>0.02</v>
      </c>
      <c r="V11" s="28">
        <f>T11+U11</f>
        <v>2.02</v>
      </c>
      <c r="W11" s="112">
        <f>IF(AND(ISNUMBER($V$5),ISNUMBER($V$7),ISNUMBER($V$9),ISNUMBER($V$11),ISNUMBER($V$13)),RANK($V11,$V$5:$V$14),"pooleli")</f>
        <v>4</v>
      </c>
    </row>
    <row r="12" spans="1:23" s="14" customFormat="1" ht="30" customHeight="1" x14ac:dyDescent="0.3">
      <c r="A12" s="120"/>
      <c r="B12" s="122"/>
      <c r="C12" s="29">
        <f>IF(ISBLANK(N6),"",N6)</f>
        <v>4</v>
      </c>
      <c r="D12" s="30" t="s">
        <v>12</v>
      </c>
      <c r="E12" s="31">
        <f>IF(ISBLANK(L6),"",L6)</f>
        <v>12</v>
      </c>
      <c r="F12" s="29">
        <f>IF(ISBLANK(N8),"",N8)</f>
        <v>8</v>
      </c>
      <c r="G12" s="30" t="s">
        <v>12</v>
      </c>
      <c r="H12" s="31">
        <f>IF(ISBLANK(L8),"",L8)</f>
        <v>13</v>
      </c>
      <c r="I12" s="29">
        <f>IF(ISBLANK(N10),"",N10)</f>
        <v>5</v>
      </c>
      <c r="J12" s="30" t="s">
        <v>12</v>
      </c>
      <c r="K12" s="31">
        <f>IF(ISBLANK(L10),"",L10)</f>
        <v>9</v>
      </c>
      <c r="L12" s="105"/>
      <c r="M12" s="106"/>
      <c r="N12" s="107"/>
      <c r="O12" s="29">
        <v>7</v>
      </c>
      <c r="P12" s="30" t="s">
        <v>12</v>
      </c>
      <c r="Q12" s="31">
        <v>5</v>
      </c>
      <c r="R12" s="109"/>
      <c r="S12" s="117"/>
      <c r="T12" s="35"/>
      <c r="U12" s="36"/>
      <c r="V12" s="37"/>
      <c r="W12" s="118"/>
    </row>
    <row r="13" spans="1:23" s="16" customFormat="1" ht="30" customHeight="1" x14ac:dyDescent="0.25">
      <c r="A13" s="119">
        <f>TRANSPOSE(O4)</f>
        <v>5</v>
      </c>
      <c r="B13" s="121" t="s">
        <v>57</v>
      </c>
      <c r="C13" s="114">
        <f>IF(AND(ISNUMBER(C14),ISNUMBER(E14)),IF(C14=E14,Seadista!$B$6,IF(C14-E14&gt;0,Seadista!$B$4,Seadista!$B$5)),"Mängimata")</f>
        <v>0</v>
      </c>
      <c r="D13" s="115"/>
      <c r="E13" s="116"/>
      <c r="F13" s="114">
        <f>IF(AND(ISNUMBER(F14),ISNUMBER(H14)),IF(F14=H14,Seadista!$B$6,IF(F14-H14&gt;0,Seadista!$B$4,Seadista!$B$5)),"Mängimata")</f>
        <v>0</v>
      </c>
      <c r="G13" s="115"/>
      <c r="H13" s="116"/>
      <c r="I13" s="114">
        <f>IF(AND(ISNUMBER(I14),ISNUMBER(K14)),IF(I14=K14,Seadista!$B$6,IF(I14-K14&gt;0,Seadista!$B$4,Seadista!$B$5)),"Mängimata")</f>
        <v>0</v>
      </c>
      <c r="J13" s="115"/>
      <c r="K13" s="116"/>
      <c r="L13" s="114">
        <f>IF(AND(ISNUMBER(L14),ISNUMBER(N14)),IF(L14=N14,Seadista!$B$6,IF(L14-N14&gt;0,Seadista!$B$4,Seadista!$B$5)),"Mängimata")</f>
        <v>0</v>
      </c>
      <c r="M13" s="115"/>
      <c r="N13" s="116"/>
      <c r="O13" s="102"/>
      <c r="P13" s="103"/>
      <c r="Q13" s="104"/>
      <c r="R13" s="108">
        <f>SUMIF($C13:$P13,"&gt;=0")</f>
        <v>0</v>
      </c>
      <c r="S13" s="110">
        <f>IF(AND(ISNUMBER(C14),ISNUMBER(E14),ISNUMBER(F14),ISNUMBER(H14),ISNUMBER(I14),ISNUMBER(K14),ISNUMBER(L14),ISNUMBER(N14)),C14-E14+F14-H14+I14-K14+L14-N14,"pooleli")</f>
        <v>-18</v>
      </c>
      <c r="T13" s="39">
        <f>RANK($R13,$R$5:$R$14,-1)</f>
        <v>1</v>
      </c>
      <c r="U13" s="38">
        <f>RANK($S13,$S$5:$S$14,-1)*0.01</f>
        <v>0.01</v>
      </c>
      <c r="V13" s="40">
        <f>T13+U13</f>
        <v>1.01</v>
      </c>
      <c r="W13" s="112">
        <f>IF(AND(ISNUMBER($V$5),ISNUMBER($V$7),ISNUMBER($V$9),ISNUMBER($V$11),ISNUMBER($V$13)),RANK($V13,$V$5:$V$14),"pooleli")</f>
        <v>5</v>
      </c>
    </row>
    <row r="14" spans="1:23" s="16" customFormat="1" ht="30" customHeight="1" x14ac:dyDescent="0.25">
      <c r="A14" s="120"/>
      <c r="B14" s="122"/>
      <c r="C14" s="29">
        <f>IF(ISBLANK(Q$6),"",Q$6)</f>
        <v>4</v>
      </c>
      <c r="D14" s="30" t="s">
        <v>12</v>
      </c>
      <c r="E14" s="31">
        <f>IF(ISBLANK(O$6),"",O$6)</f>
        <v>13</v>
      </c>
      <c r="F14" s="29">
        <f>IF(ISBLANK(Q8),"",Q8)</f>
        <v>5</v>
      </c>
      <c r="G14" s="30" t="s">
        <v>12</v>
      </c>
      <c r="H14" s="31">
        <f>IF(ISBLANK(O8),"",O8)</f>
        <v>9</v>
      </c>
      <c r="I14" s="29">
        <f>IF(ISBLANK(Q10),"",Q10)</f>
        <v>3</v>
      </c>
      <c r="J14" s="30" t="s">
        <v>12</v>
      </c>
      <c r="K14" s="31">
        <f>IF(ISBLANK(O10),"",O10)</f>
        <v>6</v>
      </c>
      <c r="L14" s="29">
        <f>IF(ISBLANK(Q12),"",Q12)</f>
        <v>5</v>
      </c>
      <c r="M14" s="30" t="s">
        <v>12</v>
      </c>
      <c r="N14" s="31">
        <f>IF(ISBLANK(O12),"",O12)</f>
        <v>7</v>
      </c>
      <c r="O14" s="105"/>
      <c r="P14" s="106"/>
      <c r="Q14" s="107"/>
      <c r="R14" s="109"/>
      <c r="S14" s="111"/>
      <c r="T14" s="36"/>
      <c r="U14" s="36"/>
      <c r="V14" s="36"/>
      <c r="W14" s="113"/>
    </row>
  </sheetData>
  <mergeCells count="56">
    <mergeCell ref="A3:W3"/>
    <mergeCell ref="C4:E4"/>
    <mergeCell ref="F4:H4"/>
    <mergeCell ref="I4:K4"/>
    <mergeCell ref="L4:N4"/>
    <mergeCell ref="O4:Q4"/>
    <mergeCell ref="O5:Q5"/>
    <mergeCell ref="R5:R6"/>
    <mergeCell ref="S5:S6"/>
    <mergeCell ref="W5:W6"/>
    <mergeCell ref="A7:A8"/>
    <mergeCell ref="B7:B8"/>
    <mergeCell ref="C7:E7"/>
    <mergeCell ref="F7:H8"/>
    <mergeCell ref="I7:K7"/>
    <mergeCell ref="L7:N7"/>
    <mergeCell ref="A5:A6"/>
    <mergeCell ref="B5:B6"/>
    <mergeCell ref="C5:E6"/>
    <mergeCell ref="F5:H5"/>
    <mergeCell ref="I5:K5"/>
    <mergeCell ref="L5:N5"/>
    <mergeCell ref="O7:Q7"/>
    <mergeCell ref="R7:R8"/>
    <mergeCell ref="S7:S8"/>
    <mergeCell ref="W7:W8"/>
    <mergeCell ref="A9:A10"/>
    <mergeCell ref="B9:B10"/>
    <mergeCell ref="C9:E9"/>
    <mergeCell ref="F9:H9"/>
    <mergeCell ref="I9:K10"/>
    <mergeCell ref="L9:N9"/>
    <mergeCell ref="A11:A12"/>
    <mergeCell ref="B11:B12"/>
    <mergeCell ref="C11:E11"/>
    <mergeCell ref="F11:H11"/>
    <mergeCell ref="I11:K11"/>
    <mergeCell ref="L13:N13"/>
    <mergeCell ref="O9:Q9"/>
    <mergeCell ref="R9:R10"/>
    <mergeCell ref="S9:S10"/>
    <mergeCell ref="W9:W10"/>
    <mergeCell ref="L11:N12"/>
    <mergeCell ref="A13:A14"/>
    <mergeCell ref="B13:B14"/>
    <mergeCell ref="C13:E13"/>
    <mergeCell ref="F13:H13"/>
    <mergeCell ref="I13:K13"/>
    <mergeCell ref="O13:Q14"/>
    <mergeCell ref="R13:R14"/>
    <mergeCell ref="S13:S14"/>
    <mergeCell ref="W13:W14"/>
    <mergeCell ref="O11:Q11"/>
    <mergeCell ref="R11:R12"/>
    <mergeCell ref="S11:S12"/>
    <mergeCell ref="W11:W12"/>
  </mergeCells>
  <printOptions horizontalCentered="1"/>
  <pageMargins left="0.51181102362204722" right="0.27559055118110237" top="0.74803149606299213" bottom="0.51181102362204722"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T12"/>
  <sheetViews>
    <sheetView zoomScale="70" zoomScaleNormal="70" workbookViewId="0">
      <selection activeCell="I7" sqref="I7:K7"/>
    </sheetView>
  </sheetViews>
  <sheetFormatPr defaultRowHeight="15.6" x14ac:dyDescent="0.3"/>
  <cols>
    <col min="1" max="1" width="4.6640625" customWidth="1"/>
    <col min="2" max="2" width="29.66406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6" width="10.88671875" style="16" customWidth="1"/>
    <col min="17" max="19" width="14.44140625" style="18" hidden="1" customWidth="1"/>
    <col min="20" max="20" width="10.88671875" style="18" customWidth="1"/>
  </cols>
  <sheetData>
    <row r="1" spans="1:20" s="15" customFormat="1" ht="52.5" customHeight="1" x14ac:dyDescent="0.25">
      <c r="B1" s="89" t="str">
        <f>TRANSPOSE(Seadista!A9)</f>
        <v>XIV Mesikäpa Minikäsipallimängud 2015</v>
      </c>
      <c r="N1" s="14"/>
      <c r="O1" s="14"/>
      <c r="P1" s="14"/>
      <c r="Q1" s="14"/>
    </row>
    <row r="2" spans="1:20" s="16" customFormat="1" ht="37.5" customHeight="1" x14ac:dyDescent="0.2">
      <c r="B2" s="91" t="str">
        <f>TRANSPOSE(Seadista!A12)</f>
        <v>Kehra 18.aprill</v>
      </c>
      <c r="C2" s="17"/>
      <c r="D2" s="17"/>
      <c r="E2" s="17"/>
      <c r="F2" s="17"/>
      <c r="G2" s="17"/>
      <c r="H2" s="17"/>
      <c r="I2" s="17"/>
      <c r="J2" s="17"/>
      <c r="K2" s="17"/>
      <c r="N2" s="18"/>
      <c r="O2" s="18"/>
      <c r="P2" s="18"/>
      <c r="Q2" s="18"/>
    </row>
    <row r="3" spans="1:20" s="19" customFormat="1" ht="30" customHeight="1" x14ac:dyDescent="0.25">
      <c r="A3" s="124" t="s">
        <v>42</v>
      </c>
      <c r="B3" s="125"/>
      <c r="C3" s="125"/>
      <c r="D3" s="125"/>
      <c r="E3" s="125"/>
      <c r="F3" s="125"/>
      <c r="G3" s="125"/>
      <c r="H3" s="125"/>
      <c r="I3" s="125"/>
      <c r="J3" s="125"/>
      <c r="K3" s="125"/>
      <c r="L3" s="125"/>
      <c r="M3" s="125"/>
      <c r="N3" s="125"/>
      <c r="O3" s="125"/>
      <c r="P3" s="125"/>
      <c r="Q3" s="125"/>
      <c r="R3" s="125"/>
      <c r="S3" s="125"/>
      <c r="T3" s="126"/>
    </row>
    <row r="4" spans="1:20" s="20" customFormat="1" ht="23.25" customHeight="1" x14ac:dyDescent="0.3">
      <c r="A4" s="52"/>
      <c r="B4" s="53" t="s">
        <v>6</v>
      </c>
      <c r="C4" s="127">
        <v>1</v>
      </c>
      <c r="D4" s="128"/>
      <c r="E4" s="129"/>
      <c r="F4" s="127">
        <v>2</v>
      </c>
      <c r="G4" s="128"/>
      <c r="H4" s="129"/>
      <c r="I4" s="127">
        <v>3</v>
      </c>
      <c r="J4" s="128"/>
      <c r="K4" s="129"/>
      <c r="L4" s="127">
        <v>4</v>
      </c>
      <c r="M4" s="128"/>
      <c r="N4" s="129"/>
      <c r="O4" s="25" t="s">
        <v>7</v>
      </c>
      <c r="P4" s="25" t="s">
        <v>8</v>
      </c>
      <c r="Q4" s="55" t="s">
        <v>9</v>
      </c>
      <c r="R4" s="55" t="s">
        <v>10</v>
      </c>
      <c r="S4" s="55"/>
      <c r="T4" s="25" t="s">
        <v>11</v>
      </c>
    </row>
    <row r="5" spans="1:20" s="14" customFormat="1" ht="30" customHeight="1" x14ac:dyDescent="0.3">
      <c r="A5" s="119">
        <f>TRANSPOSE(C4)</f>
        <v>1</v>
      </c>
      <c r="B5" s="121" t="s">
        <v>20</v>
      </c>
      <c r="C5" s="102"/>
      <c r="D5" s="103"/>
      <c r="E5" s="104"/>
      <c r="F5" s="130">
        <f>IF(AND(ISNUMBER(F6),ISNUMBER(H6)),IF(F6=H6,Seadista!B6,IF(F6-H6&gt;0,Seadista!B4,Seadista!B5)),"Mängimata")</f>
        <v>2</v>
      </c>
      <c r="G5" s="131"/>
      <c r="H5" s="132"/>
      <c r="I5" s="130">
        <f>IF(AND(ISNUMBER(I6),ISNUMBER(K6)),IF(I6=K6,Seadista!B6,IF(I6-K6&gt;0,Seadista!B4,Seadista!B5)),"Mängimata")</f>
        <v>2</v>
      </c>
      <c r="J5" s="131"/>
      <c r="K5" s="132"/>
      <c r="L5" s="130">
        <f>IF(AND(ISNUMBER(L6),ISNUMBER(N6)),IF(L6=N6,Seadista!B6,IF(L6-N6&gt;0,Seadista!B4,Seadista!B5)),"Mängimata")</f>
        <v>2</v>
      </c>
      <c r="M5" s="131"/>
      <c r="N5" s="132"/>
      <c r="O5" s="108">
        <f>SUMIF(C5:L5,"&gt;=0")</f>
        <v>6</v>
      </c>
      <c r="P5" s="110">
        <f>IF(AND(ISNUMBER(F6),ISNUMBER(H6),ISNUMBER(I6),ISNUMBER(K6),ISNUMBER(L6),ISNUMBER(N6)),F6-H6+I6-K6+L6-N6,"pooleli")</f>
        <v>26</v>
      </c>
      <c r="Q5" s="42">
        <f>RANK($O5,$O$5:$O$12,-1)</f>
        <v>4</v>
      </c>
      <c r="R5" s="42">
        <f>RANK($P5,$P$5:$P$12,-1)*0.01</f>
        <v>0.04</v>
      </c>
      <c r="S5" s="42">
        <f>Q5+R5</f>
        <v>4.04</v>
      </c>
      <c r="T5" s="112">
        <f>IF(AND(ISNUMBER($S$5),ISNUMBER($S$7),ISNUMBER($S$9),ISNUMBER($S$11)),RANK($S5,$S$5:$S$12),"pooleli")</f>
        <v>1</v>
      </c>
    </row>
    <row r="6" spans="1:20" s="14" customFormat="1" ht="30" customHeight="1" x14ac:dyDescent="0.3">
      <c r="A6" s="120"/>
      <c r="B6" s="122"/>
      <c r="C6" s="105"/>
      <c r="D6" s="106"/>
      <c r="E6" s="107"/>
      <c r="F6" s="43">
        <v>11</v>
      </c>
      <c r="G6" s="44" t="s">
        <v>12</v>
      </c>
      <c r="H6" s="45">
        <v>7</v>
      </c>
      <c r="I6" s="43">
        <v>12</v>
      </c>
      <c r="J6" s="44" t="s">
        <v>12</v>
      </c>
      <c r="K6" s="45">
        <v>3</v>
      </c>
      <c r="L6" s="43">
        <v>17</v>
      </c>
      <c r="M6" s="44" t="s">
        <v>12</v>
      </c>
      <c r="N6" s="45">
        <v>4</v>
      </c>
      <c r="O6" s="109"/>
      <c r="P6" s="111"/>
      <c r="Q6" s="46"/>
      <c r="R6" s="46"/>
      <c r="S6" s="46"/>
      <c r="T6" s="113"/>
    </row>
    <row r="7" spans="1:20" s="14" customFormat="1" ht="30" customHeight="1" x14ac:dyDescent="0.3">
      <c r="A7" s="119">
        <f>TRANSPOSE(F4)</f>
        <v>2</v>
      </c>
      <c r="B7" s="121" t="s">
        <v>30</v>
      </c>
      <c r="C7" s="130">
        <f>IF(AND(ISNUMBER(C8),ISNUMBER(E8)),IF(C8=E8,Seadista!B6,IF(C8-E8&gt;0,Seadista!B4,Seadista!B5)),"Mängimata")</f>
        <v>0</v>
      </c>
      <c r="D7" s="131"/>
      <c r="E7" s="132"/>
      <c r="F7" s="102"/>
      <c r="G7" s="103"/>
      <c r="H7" s="104"/>
      <c r="I7" s="130">
        <f>IF(AND(ISNUMBER(I8),ISNUMBER(K8)),IF(I8=K8,Seadista!B6,IF(I8-K8&gt;0,Seadista!B4,Seadista!B5)),"Mängimata")</f>
        <v>2</v>
      </c>
      <c r="J7" s="131"/>
      <c r="K7" s="132"/>
      <c r="L7" s="130">
        <f>IF(AND(ISNUMBER(L8),ISNUMBER(N8)),IF(L8=N8,Seadista!B6,IF(L8-N8&gt;0,Seadista!B4,Seadista!B5)),"Mängimata")</f>
        <v>2</v>
      </c>
      <c r="M7" s="131"/>
      <c r="N7" s="132"/>
      <c r="O7" s="108">
        <f>SUMIF(C7:L7,"&gt;=0")</f>
        <v>4</v>
      </c>
      <c r="P7" s="110">
        <f>IF(AND(ISNUMBER(C8),ISNUMBER(E8),ISNUMBER(I8),ISNUMBER(K8),ISNUMBER(L8),ISNUMBER(N8)),C8-E8+I8-K8+L8-N8,"pooleli")</f>
        <v>5</v>
      </c>
      <c r="Q7" s="42">
        <f>RANK($O7,$O$5:$O$12,-1)</f>
        <v>3</v>
      </c>
      <c r="R7" s="42">
        <f>RANK($P7,$P$5:$P$12,-1)*0.01</f>
        <v>0.03</v>
      </c>
      <c r="S7" s="42">
        <f>Q7+R7</f>
        <v>3.03</v>
      </c>
      <c r="T7" s="112">
        <f>IF(AND(ISNUMBER($S$5),ISNUMBER($S$7),ISNUMBER($S$9),ISNUMBER($S$11)),RANK($S7,$S$5:$S$12),"pooleli")</f>
        <v>2</v>
      </c>
    </row>
    <row r="8" spans="1:20" s="14" customFormat="1" ht="30" customHeight="1" x14ac:dyDescent="0.3">
      <c r="A8" s="120"/>
      <c r="B8" s="122"/>
      <c r="C8" s="43">
        <f>IF(ISBLANK(H6),"",H6)</f>
        <v>7</v>
      </c>
      <c r="D8" s="47" t="s">
        <v>12</v>
      </c>
      <c r="E8" s="45">
        <f>IF(ISBLANK(F6),"",F6)</f>
        <v>11</v>
      </c>
      <c r="F8" s="105"/>
      <c r="G8" s="106"/>
      <c r="H8" s="107"/>
      <c r="I8" s="43">
        <v>14</v>
      </c>
      <c r="J8" s="44" t="s">
        <v>12</v>
      </c>
      <c r="K8" s="45">
        <v>6</v>
      </c>
      <c r="L8" s="43">
        <v>10</v>
      </c>
      <c r="M8" s="44" t="s">
        <v>12</v>
      </c>
      <c r="N8" s="45">
        <v>9</v>
      </c>
      <c r="O8" s="109"/>
      <c r="P8" s="111"/>
      <c r="Q8" s="46"/>
      <c r="R8" s="42"/>
      <c r="S8" s="42"/>
      <c r="T8" s="113"/>
    </row>
    <row r="9" spans="1:20" s="14" customFormat="1" ht="30" customHeight="1" x14ac:dyDescent="0.3">
      <c r="A9" s="119">
        <f>TRANSPOSE(I4)</f>
        <v>3</v>
      </c>
      <c r="B9" s="121" t="s">
        <v>33</v>
      </c>
      <c r="C9" s="130">
        <f>IF(AND(ISNUMBER(C10),ISNUMBER(E10)),IF(C10=E10,Seadista!B6,IF(C10-E10&gt;0,Seadista!B4,Seadista!B5)),"Mängimata")</f>
        <v>0</v>
      </c>
      <c r="D9" s="131"/>
      <c r="E9" s="132"/>
      <c r="F9" s="130">
        <f>IF(AND(ISNUMBER(F10),ISNUMBER(H10)),IF(F10=H10,Seadista!B6,IF(F10-H10&gt;0,Seadista!B4,Seadista!B5)),"Mängimata")</f>
        <v>0</v>
      </c>
      <c r="G9" s="131"/>
      <c r="H9" s="132"/>
      <c r="I9" s="102"/>
      <c r="J9" s="103"/>
      <c r="K9" s="104"/>
      <c r="L9" s="130">
        <f>IF(AND(ISNUMBER(L10),ISNUMBER(N10)),IF(L10=N10,Seadista!B6,IF(L10-N10&gt;0,Seadista!B4,Seadista!B5)),"Mängimata")</f>
        <v>0</v>
      </c>
      <c r="M9" s="131"/>
      <c r="N9" s="132"/>
      <c r="O9" s="108">
        <f>SUMIF(C9:L9,"&gt;=0")</f>
        <v>0</v>
      </c>
      <c r="P9" s="110">
        <f>IF(AND(ISNUMBER(C10),ISNUMBER(E10),ISNUMBER(F10),ISNUMBER(H10),ISNUMBER(L10),ISNUMBER(N10)),C10-E10+F10-H10+L10-N10,"pooleli")</f>
        <v>-20</v>
      </c>
      <c r="Q9" s="42">
        <f>RANK($O9,$O$5:$O$12,-1)</f>
        <v>1</v>
      </c>
      <c r="R9" s="42">
        <f>RANK($P9,$P$5:$P$12,-1)*0.01</f>
        <v>0.01</v>
      </c>
      <c r="S9" s="42">
        <f>Q9+R9</f>
        <v>1.01</v>
      </c>
      <c r="T9" s="112">
        <f>IF(AND(ISNUMBER($S$5),ISNUMBER($S$7),ISNUMBER($S$9),ISNUMBER($S$11)),RANK($S9,$S$5:$S$12),"pooleli")</f>
        <v>4</v>
      </c>
    </row>
    <row r="10" spans="1:20" s="14" customFormat="1" ht="30" customHeight="1" x14ac:dyDescent="0.3">
      <c r="A10" s="120"/>
      <c r="B10" s="122"/>
      <c r="C10" s="43">
        <f>IF(ISBLANK(K6),"",K6)</f>
        <v>3</v>
      </c>
      <c r="D10" s="44" t="s">
        <v>12</v>
      </c>
      <c r="E10" s="45">
        <f>IF(ISBLANK(I6),"",I6)</f>
        <v>12</v>
      </c>
      <c r="F10" s="43">
        <f>IF(ISBLANK(K8),"",K8)</f>
        <v>6</v>
      </c>
      <c r="G10" s="44" t="s">
        <v>12</v>
      </c>
      <c r="H10" s="45">
        <f>IF(ISBLANK(I8),"",I8)</f>
        <v>14</v>
      </c>
      <c r="I10" s="105"/>
      <c r="J10" s="106"/>
      <c r="K10" s="107"/>
      <c r="L10" s="43">
        <v>6</v>
      </c>
      <c r="M10" s="44" t="s">
        <v>12</v>
      </c>
      <c r="N10" s="45">
        <v>9</v>
      </c>
      <c r="O10" s="109"/>
      <c r="P10" s="111"/>
      <c r="Q10" s="46"/>
      <c r="R10" s="42"/>
      <c r="S10" s="42"/>
      <c r="T10" s="113"/>
    </row>
    <row r="11" spans="1:20" s="14" customFormat="1" ht="30" customHeight="1" x14ac:dyDescent="0.3">
      <c r="A11" s="119">
        <f>TRANSPOSE(L4)</f>
        <v>4</v>
      </c>
      <c r="B11" s="121" t="s">
        <v>56</v>
      </c>
      <c r="C11" s="130">
        <f>IF(AND(ISNUMBER(C12),ISNUMBER(E12)),IF(C12=E12,Seadista!B6,IF(C12-E12&gt;0,Seadista!B4,Seadista!B5)),"Mängimata")</f>
        <v>0</v>
      </c>
      <c r="D11" s="131"/>
      <c r="E11" s="132"/>
      <c r="F11" s="130">
        <f>IF(AND(ISNUMBER(F12),ISNUMBER(H12)),IF(F12=H12,Seadista!B6,IF(F12-H12&gt;0,Seadista!B4,Seadista!B5)),"Mängimata")</f>
        <v>0</v>
      </c>
      <c r="G11" s="131"/>
      <c r="H11" s="132"/>
      <c r="I11" s="130">
        <f>IF(AND(ISNUMBER(I12),ISNUMBER(K12)),IF(I12=K12,Seadista!B6,IF(I12-K12&gt;0,Seadista!B4,Seadista!B5)),"Mängimata")</f>
        <v>2</v>
      </c>
      <c r="J11" s="131"/>
      <c r="K11" s="132"/>
      <c r="L11" s="102"/>
      <c r="M11" s="103"/>
      <c r="N11" s="104"/>
      <c r="O11" s="108">
        <f>SUMIF(C11:M11,"&gt;=0")</f>
        <v>2</v>
      </c>
      <c r="P11" s="133">
        <f>IF(AND(ISNUMBER(C12),ISNUMBER(E12),ISNUMBER(F12),ISNUMBER(H12),ISNUMBER(I12),ISNUMBER(K12)),C12-E12+F12-H12+I12-K12,"pooleli")</f>
        <v>-11</v>
      </c>
      <c r="Q11" s="46">
        <f>RANK($O11,$O$5:$O$12,-1)</f>
        <v>2</v>
      </c>
      <c r="R11" s="42">
        <f>RANK($P11,$P$5:$P$12,-1)*0.01</f>
        <v>0.02</v>
      </c>
      <c r="S11" s="42">
        <f>Q11+R11</f>
        <v>2.02</v>
      </c>
      <c r="T11" s="112">
        <f>IF(AND(ISNUMBER($S$5),ISNUMBER($S$7),ISNUMBER($S$9),ISNUMBER($S$11)),RANK($S11,$S$5:$S$12),"pooleli")</f>
        <v>3</v>
      </c>
    </row>
    <row r="12" spans="1:20" s="14" customFormat="1" ht="30" customHeight="1" x14ac:dyDescent="0.3">
      <c r="A12" s="120"/>
      <c r="B12" s="122"/>
      <c r="C12" s="43">
        <f>IF(ISBLANK(N6),"",N6)</f>
        <v>4</v>
      </c>
      <c r="D12" s="44" t="s">
        <v>12</v>
      </c>
      <c r="E12" s="45">
        <f>IF(ISBLANK(L6),"",L6)</f>
        <v>17</v>
      </c>
      <c r="F12" s="43">
        <f>IF(ISBLANK(N8),"",N8)</f>
        <v>9</v>
      </c>
      <c r="G12" s="44" t="s">
        <v>12</v>
      </c>
      <c r="H12" s="45">
        <f>IF(ISBLANK(L8),"",L8)</f>
        <v>10</v>
      </c>
      <c r="I12" s="43">
        <f>IF(ISBLANK(N10),"",N10)</f>
        <v>9</v>
      </c>
      <c r="J12" s="44" t="s">
        <v>12</v>
      </c>
      <c r="K12" s="45">
        <f>IF(ISBLANK(L10),"",L10)</f>
        <v>6</v>
      </c>
      <c r="L12" s="105"/>
      <c r="M12" s="106"/>
      <c r="N12" s="107"/>
      <c r="O12" s="109"/>
      <c r="P12" s="134"/>
      <c r="Q12" s="46"/>
      <c r="R12" s="42"/>
      <c r="S12" s="42"/>
      <c r="T12" s="113"/>
    </row>
  </sheetData>
  <mergeCells count="41">
    <mergeCell ref="T5:T6"/>
    <mergeCell ref="T7:T8"/>
    <mergeCell ref="I5:K5"/>
    <mergeCell ref="L7:N7"/>
    <mergeCell ref="A3:T3"/>
    <mergeCell ref="C4:E4"/>
    <mergeCell ref="F4:H4"/>
    <mergeCell ref="I4:K4"/>
    <mergeCell ref="L4:N4"/>
    <mergeCell ref="A5:A6"/>
    <mergeCell ref="B5:B6"/>
    <mergeCell ref="C5:E6"/>
    <mergeCell ref="F5:H5"/>
    <mergeCell ref="O9:O10"/>
    <mergeCell ref="L5:N5"/>
    <mergeCell ref="O5:O6"/>
    <mergeCell ref="P5:P6"/>
    <mergeCell ref="T11:T12"/>
    <mergeCell ref="P9:P10"/>
    <mergeCell ref="T9:T10"/>
    <mergeCell ref="O11:O12"/>
    <mergeCell ref="A7:A8"/>
    <mergeCell ref="B7:B8"/>
    <mergeCell ref="C7:E7"/>
    <mergeCell ref="F7:H8"/>
    <mergeCell ref="I7:K7"/>
    <mergeCell ref="P11:P12"/>
    <mergeCell ref="O7:O8"/>
    <mergeCell ref="P7:P8"/>
    <mergeCell ref="A9:A10"/>
    <mergeCell ref="B9:B10"/>
    <mergeCell ref="L11:N12"/>
    <mergeCell ref="C9:E9"/>
    <mergeCell ref="F9:H9"/>
    <mergeCell ref="I9:K10"/>
    <mergeCell ref="L9:N9"/>
    <mergeCell ref="A11:A12"/>
    <mergeCell ref="B11:B12"/>
    <mergeCell ref="C11:E11"/>
    <mergeCell ref="F11:H11"/>
    <mergeCell ref="I11:K11"/>
  </mergeCell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P04_kohad</vt:lpstr>
      <vt:lpstr>P05_kohad</vt:lpstr>
      <vt:lpstr>P06_kohad</vt:lpstr>
      <vt:lpstr>T04_kohad</vt:lpstr>
      <vt:lpstr>T05_kohad</vt:lpstr>
      <vt:lpstr>T06</vt:lpstr>
      <vt:lpstr>P04 A</vt:lpstr>
      <vt:lpstr>P04 B</vt:lpstr>
      <vt:lpstr>P04_C</vt:lpstr>
      <vt:lpstr>P04_D</vt:lpstr>
      <vt:lpstr>P05_A</vt:lpstr>
      <vt:lpstr>P05_B</vt:lpstr>
      <vt:lpstr>P05_C</vt:lpstr>
      <vt:lpstr>P05_D</vt:lpstr>
      <vt:lpstr>P06_A</vt:lpstr>
      <vt:lpstr>P06_B</vt:lpstr>
      <vt:lpstr>P06_C</vt:lpstr>
      <vt:lpstr>T04_A</vt:lpstr>
      <vt:lpstr>T04_B</vt:lpstr>
      <vt:lpstr>T05_A</vt:lpstr>
      <vt:lpstr>T05_B</vt:lpstr>
      <vt:lpstr>Seadista</vt:lpstr>
      <vt:lpstr>Memo</vt:lpstr>
      <vt:lpstr>3 mansat</vt:lpstr>
      <vt:lpstr>4 mansat</vt:lpstr>
      <vt:lpstr>5 mansat</vt:lpstr>
      <vt:lpstr>6 mansat</vt:lpstr>
      <vt:lpstr>7 mansat</vt:lpstr>
    </vt:vector>
  </TitlesOfParts>
  <Company>Riigi Kinnisvara 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Kaido Palmar</dc:creator>
  <cp:lastModifiedBy>Pirje</cp:lastModifiedBy>
  <cp:lastPrinted>2015-04-18T15:14:17Z</cp:lastPrinted>
  <dcterms:created xsi:type="dcterms:W3CDTF">2010-04-23T05:31:07Z</dcterms:created>
  <dcterms:modified xsi:type="dcterms:W3CDTF">2015-04-19T18:32:40Z</dcterms:modified>
</cp:coreProperties>
</file>