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19416" windowHeight="9384" tabRatio="538" activeTab="3"/>
  </bookViews>
  <sheets>
    <sheet name="P08_kohad" sheetId="90" r:id="rId1"/>
    <sheet name="P09_kohad" sheetId="91" r:id="rId2"/>
    <sheet name="T08_kohad" sheetId="59" r:id="rId3"/>
    <sheet name="T09_kohad" sheetId="88" r:id="rId4"/>
    <sheet name="P08_A" sheetId="86" r:id="rId5"/>
    <sheet name="P08_B" sheetId="92" r:id="rId6"/>
    <sheet name="P09_A" sheetId="93" r:id="rId7"/>
    <sheet name="P09_B" sheetId="94" r:id="rId8"/>
    <sheet name="T08" sheetId="74" r:id="rId9"/>
    <sheet name="T09" sheetId="89" r:id="rId10"/>
    <sheet name="Seadista" sheetId="1" r:id="rId11"/>
    <sheet name="Memo" sheetId="4" r:id="rId12"/>
    <sheet name="3 mansat" sheetId="6" r:id="rId13"/>
    <sheet name="4 mansat" sheetId="5" r:id="rId14"/>
    <sheet name="5 mansat" sheetId="7" r:id="rId15"/>
    <sheet name="6 mansat" sheetId="3" r:id="rId16"/>
    <sheet name="7 mansat" sheetId="22" r:id="rId17"/>
  </sheets>
  <calcPr calcId="145621"/>
</workbook>
</file>

<file path=xl/calcChain.xml><?xml version="1.0" encoding="utf-8"?>
<calcChain xmlns="http://schemas.openxmlformats.org/spreadsheetml/2006/main">
  <c r="L7" i="93" l="1"/>
  <c r="Q16" i="94"/>
  <c r="O16" i="94"/>
  <c r="N16" i="94"/>
  <c r="L15" i="94" s="1"/>
  <c r="L16" i="94"/>
  <c r="K16" i="94"/>
  <c r="I16" i="94"/>
  <c r="H16" i="94"/>
  <c r="F16" i="94"/>
  <c r="E16" i="94"/>
  <c r="C16" i="94"/>
  <c r="C15" i="94" s="1"/>
  <c r="A15" i="94"/>
  <c r="N14" i="94"/>
  <c r="L14" i="94"/>
  <c r="L13" i="94" s="1"/>
  <c r="K14" i="94"/>
  <c r="I14" i="94"/>
  <c r="H14" i="94"/>
  <c r="F14" i="94"/>
  <c r="F13" i="94" s="1"/>
  <c r="E14" i="94"/>
  <c r="C14" i="94"/>
  <c r="R13" i="94"/>
  <c r="C13" i="94"/>
  <c r="A13" i="94"/>
  <c r="K12" i="94"/>
  <c r="I11" i="94" s="1"/>
  <c r="I12" i="94"/>
  <c r="H12" i="94"/>
  <c r="F12" i="94"/>
  <c r="E12" i="94"/>
  <c r="C11" i="94"/>
  <c r="C12" i="94"/>
  <c r="R11" i="94"/>
  <c r="O11" i="94"/>
  <c r="A11" i="94"/>
  <c r="H10" i="94"/>
  <c r="F10" i="94"/>
  <c r="F9" i="94" s="1"/>
  <c r="E10" i="94"/>
  <c r="C10" i="94"/>
  <c r="R9" i="94"/>
  <c r="O9" i="94"/>
  <c r="L9" i="94"/>
  <c r="C9" i="94"/>
  <c r="A9" i="94"/>
  <c r="E8" i="94"/>
  <c r="C8" i="94"/>
  <c r="V7" i="94"/>
  <c r="R7" i="94"/>
  <c r="O7" i="94"/>
  <c r="L7" i="94"/>
  <c r="I7" i="94"/>
  <c r="A7" i="94"/>
  <c r="V5" i="94"/>
  <c r="R5" i="94"/>
  <c r="O5" i="94"/>
  <c r="L5" i="94"/>
  <c r="I5" i="94"/>
  <c r="F5" i="94"/>
  <c r="A5" i="94"/>
  <c r="B2" i="94"/>
  <c r="B1" i="94"/>
  <c r="Q16" i="93"/>
  <c r="O16" i="93"/>
  <c r="N16" i="93"/>
  <c r="L16" i="93"/>
  <c r="L15" i="93" s="1"/>
  <c r="K16" i="93"/>
  <c r="I16" i="93"/>
  <c r="H16" i="93"/>
  <c r="F16" i="93"/>
  <c r="E16" i="93"/>
  <c r="C16" i="93"/>
  <c r="O15" i="93"/>
  <c r="A15" i="93"/>
  <c r="N14" i="93"/>
  <c r="L14" i="93"/>
  <c r="K14" i="93"/>
  <c r="I13" i="93" s="1"/>
  <c r="I14" i="93"/>
  <c r="H14" i="93"/>
  <c r="F14" i="93"/>
  <c r="E14" i="93"/>
  <c r="C14" i="93"/>
  <c r="R13" i="93"/>
  <c r="A13" i="93"/>
  <c r="K12" i="93"/>
  <c r="I12" i="93"/>
  <c r="H12" i="93"/>
  <c r="F12" i="93"/>
  <c r="E12" i="93"/>
  <c r="V11" i="93" s="1"/>
  <c r="C12" i="93"/>
  <c r="R11" i="93"/>
  <c r="O11" i="93"/>
  <c r="F11" i="93"/>
  <c r="A11" i="93"/>
  <c r="H10" i="93"/>
  <c r="F10" i="93"/>
  <c r="F9" i="93" s="1"/>
  <c r="E10" i="93"/>
  <c r="C9" i="93" s="1"/>
  <c r="C10" i="93"/>
  <c r="R9" i="93"/>
  <c r="O9" i="93"/>
  <c r="L9" i="93"/>
  <c r="A9" i="93"/>
  <c r="E8" i="93"/>
  <c r="C8" i="93"/>
  <c r="R7" i="93"/>
  <c r="O7" i="93"/>
  <c r="I7" i="93"/>
  <c r="A7" i="93"/>
  <c r="V5" i="93"/>
  <c r="R5" i="93"/>
  <c r="O5" i="93"/>
  <c r="L5" i="93"/>
  <c r="I5" i="93"/>
  <c r="F5" i="93"/>
  <c r="A5" i="93"/>
  <c r="B2" i="93"/>
  <c r="B1" i="93"/>
  <c r="Q16" i="92"/>
  <c r="O16" i="92"/>
  <c r="N16" i="92"/>
  <c r="L16" i="92"/>
  <c r="L15" i="92"/>
  <c r="K16" i="92"/>
  <c r="I16" i="92"/>
  <c r="H16" i="92"/>
  <c r="F15" i="92" s="1"/>
  <c r="F16" i="92"/>
  <c r="E16" i="92"/>
  <c r="C16" i="92"/>
  <c r="C15" i="92" s="1"/>
  <c r="O15" i="92"/>
  <c r="A15" i="92"/>
  <c r="N14" i="92"/>
  <c r="L13" i="92"/>
  <c r="L14" i="92"/>
  <c r="K14" i="92"/>
  <c r="I14" i="92"/>
  <c r="I13" i="92" s="1"/>
  <c r="H14" i="92"/>
  <c r="F13" i="92" s="1"/>
  <c r="F14" i="92"/>
  <c r="E14" i="92"/>
  <c r="C13" i="92" s="1"/>
  <c r="C14" i="92"/>
  <c r="R13" i="92"/>
  <c r="A13" i="92"/>
  <c r="K12" i="92"/>
  <c r="I12" i="92"/>
  <c r="I11" i="92" s="1"/>
  <c r="H12" i="92"/>
  <c r="F12" i="92"/>
  <c r="E12" i="92"/>
  <c r="C12" i="92"/>
  <c r="R11" i="92"/>
  <c r="O11" i="92"/>
  <c r="F11" i="92"/>
  <c r="A11" i="92"/>
  <c r="H10" i="92"/>
  <c r="F10" i="92"/>
  <c r="F9" i="92" s="1"/>
  <c r="E10" i="92"/>
  <c r="C10" i="92"/>
  <c r="R9" i="92"/>
  <c r="O9" i="92"/>
  <c r="L9" i="92"/>
  <c r="C9" i="92"/>
  <c r="A9" i="92"/>
  <c r="E8" i="92"/>
  <c r="C8" i="92"/>
  <c r="C7" i="92" s="1"/>
  <c r="R7" i="92"/>
  <c r="O7" i="92"/>
  <c r="L7" i="92"/>
  <c r="I7" i="92"/>
  <c r="A7" i="92"/>
  <c r="V5" i="92"/>
  <c r="R5" i="92"/>
  <c r="O5" i="92"/>
  <c r="L5" i="92"/>
  <c r="I5" i="92"/>
  <c r="F5" i="92"/>
  <c r="A5" i="92"/>
  <c r="B2" i="92"/>
  <c r="B1" i="92"/>
  <c r="A3" i="91"/>
  <c r="A1" i="91"/>
  <c r="A3" i="90"/>
  <c r="A1" i="90"/>
  <c r="K12" i="89"/>
  <c r="I12" i="89"/>
  <c r="I11" i="89" s="1"/>
  <c r="H12" i="89"/>
  <c r="P11" i="89" s="1"/>
  <c r="R11" i="89" s="1"/>
  <c r="F12" i="89"/>
  <c r="E12" i="89"/>
  <c r="C12" i="89"/>
  <c r="C11" i="89"/>
  <c r="A11" i="89"/>
  <c r="H10" i="89"/>
  <c r="F10" i="89"/>
  <c r="E10" i="89"/>
  <c r="C10" i="89"/>
  <c r="L9" i="89"/>
  <c r="F9" i="89"/>
  <c r="A9" i="89"/>
  <c r="E8" i="89"/>
  <c r="C8" i="89"/>
  <c r="P7" i="89" s="1"/>
  <c r="L7" i="89"/>
  <c r="I7" i="89"/>
  <c r="A7" i="89"/>
  <c r="P5" i="89"/>
  <c r="L5" i="89"/>
  <c r="I5" i="89"/>
  <c r="F5" i="89"/>
  <c r="A5" i="89"/>
  <c r="B2" i="89"/>
  <c r="B1" i="89"/>
  <c r="A3" i="88"/>
  <c r="A1" i="88"/>
  <c r="Q16" i="86"/>
  <c r="O16" i="86"/>
  <c r="N16" i="86"/>
  <c r="L16" i="86"/>
  <c r="K16" i="86"/>
  <c r="I16" i="86"/>
  <c r="I15" i="86" s="1"/>
  <c r="H16" i="86"/>
  <c r="F16" i="86"/>
  <c r="E16" i="86"/>
  <c r="C16" i="86"/>
  <c r="A15" i="86"/>
  <c r="N14" i="86"/>
  <c r="L14" i="86"/>
  <c r="L13" i="86" s="1"/>
  <c r="K14" i="86"/>
  <c r="I14" i="86"/>
  <c r="H14" i="86"/>
  <c r="F14" i="86"/>
  <c r="E14" i="86"/>
  <c r="C13" i="86" s="1"/>
  <c r="C14" i="86"/>
  <c r="R13" i="86"/>
  <c r="A13" i="86"/>
  <c r="K12" i="86"/>
  <c r="I12" i="86"/>
  <c r="H12" i="86"/>
  <c r="F12" i="86"/>
  <c r="F11" i="86" s="1"/>
  <c r="E12" i="86"/>
  <c r="C12" i="86"/>
  <c r="C11" i="86" s="1"/>
  <c r="R11" i="86"/>
  <c r="O11" i="86"/>
  <c r="A11" i="86"/>
  <c r="H10" i="86"/>
  <c r="F10" i="86"/>
  <c r="E10" i="86"/>
  <c r="C10" i="86"/>
  <c r="C9" i="86" s="1"/>
  <c r="R9" i="86"/>
  <c r="O9" i="86"/>
  <c r="L9" i="86"/>
  <c r="A9" i="86"/>
  <c r="E8" i="86"/>
  <c r="C7" i="86" s="1"/>
  <c r="C8" i="86"/>
  <c r="V7" i="86" s="1"/>
  <c r="R7" i="86"/>
  <c r="O7" i="86"/>
  <c r="L7" i="86"/>
  <c r="I7" i="86"/>
  <c r="A7" i="86"/>
  <c r="V5" i="86"/>
  <c r="R5" i="86"/>
  <c r="O5" i="86"/>
  <c r="L5" i="86"/>
  <c r="I5" i="86"/>
  <c r="F5" i="86"/>
  <c r="A5" i="86"/>
  <c r="B2" i="86"/>
  <c r="B1" i="86"/>
  <c r="K12" i="74"/>
  <c r="I12" i="74"/>
  <c r="H12" i="74"/>
  <c r="F12" i="74"/>
  <c r="F11" i="74" s="1"/>
  <c r="E12" i="74"/>
  <c r="C12" i="74"/>
  <c r="A11" i="74"/>
  <c r="H10" i="74"/>
  <c r="F10" i="74"/>
  <c r="E10" i="74"/>
  <c r="C10" i="74"/>
  <c r="L9" i="74"/>
  <c r="A9" i="74"/>
  <c r="E8" i="74"/>
  <c r="C8" i="74"/>
  <c r="L7" i="74"/>
  <c r="I7" i="74"/>
  <c r="A7" i="74"/>
  <c r="P5" i="74"/>
  <c r="L5" i="74"/>
  <c r="I5" i="74"/>
  <c r="O5" i="74" s="1"/>
  <c r="F5" i="74"/>
  <c r="A5" i="74"/>
  <c r="B2" i="74"/>
  <c r="B1" i="74"/>
  <c r="A3" i="59"/>
  <c r="A1" i="59"/>
  <c r="B2" i="22"/>
  <c r="B1" i="22"/>
  <c r="B2" i="3"/>
  <c r="B1" i="3"/>
  <c r="B2" i="7"/>
  <c r="B1" i="7"/>
  <c r="B2" i="5"/>
  <c r="B1" i="5"/>
  <c r="B2" i="6"/>
  <c r="Y5" i="22"/>
  <c r="T18" i="22"/>
  <c r="R18" i="22"/>
  <c r="N16" i="22"/>
  <c r="Q16" i="22"/>
  <c r="O16" i="22"/>
  <c r="O15" i="22"/>
  <c r="L16" i="22"/>
  <c r="L15" i="22"/>
  <c r="K18" i="22"/>
  <c r="I18" i="22"/>
  <c r="I17" i="22"/>
  <c r="K16" i="22"/>
  <c r="I16" i="22"/>
  <c r="H18" i="22"/>
  <c r="F18" i="22"/>
  <c r="F17" i="22"/>
  <c r="H16" i="22"/>
  <c r="F16" i="22"/>
  <c r="C8" i="22"/>
  <c r="C7" i="22"/>
  <c r="E16" i="22"/>
  <c r="Y15" i="22"/>
  <c r="AA15" i="22"/>
  <c r="C16" i="22"/>
  <c r="E8" i="22"/>
  <c r="E14" i="22"/>
  <c r="C14" i="22"/>
  <c r="C12" i="22"/>
  <c r="I14" i="22"/>
  <c r="L14" i="22"/>
  <c r="I12" i="22"/>
  <c r="I11" i="22"/>
  <c r="U15" i="22"/>
  <c r="R13" i="22"/>
  <c r="A15" i="22"/>
  <c r="R11" i="22"/>
  <c r="R9" i="22"/>
  <c r="R7" i="22"/>
  <c r="R5" i="22"/>
  <c r="Q18" i="22"/>
  <c r="O18" i="22"/>
  <c r="O17" i="22"/>
  <c r="N18" i="22"/>
  <c r="L18" i="22"/>
  <c r="L17" i="22"/>
  <c r="E18" i="22"/>
  <c r="C18" i="22"/>
  <c r="A17" i="22"/>
  <c r="N14" i="22"/>
  <c r="L13" i="22"/>
  <c r="K14" i="22"/>
  <c r="Y13" i="22"/>
  <c r="AA13" i="22"/>
  <c r="H14" i="22"/>
  <c r="F14" i="22"/>
  <c r="F13" i="22"/>
  <c r="U13" i="22"/>
  <c r="A13" i="22"/>
  <c r="K12" i="22"/>
  <c r="H12" i="22"/>
  <c r="F12" i="22"/>
  <c r="F11" i="22"/>
  <c r="E12" i="22"/>
  <c r="C11" i="22"/>
  <c r="U11" i="22"/>
  <c r="O11" i="22"/>
  <c r="A11" i="22"/>
  <c r="H10" i="22"/>
  <c r="F9" i="22"/>
  <c r="F10" i="22"/>
  <c r="E10" i="22"/>
  <c r="C10" i="22"/>
  <c r="U9" i="22"/>
  <c r="O9" i="22"/>
  <c r="L9" i="22"/>
  <c r="A9" i="22"/>
  <c r="U7" i="22"/>
  <c r="O7" i="22"/>
  <c r="L7" i="22"/>
  <c r="I7" i="22"/>
  <c r="A7" i="22"/>
  <c r="U5" i="22"/>
  <c r="O5" i="22"/>
  <c r="L5" i="22"/>
  <c r="I5" i="22"/>
  <c r="F5" i="22"/>
  <c r="A5" i="22"/>
  <c r="A7" i="6"/>
  <c r="A9" i="5"/>
  <c r="S5" i="7"/>
  <c r="U5" i="7"/>
  <c r="N14" i="7"/>
  <c r="L14" i="7"/>
  <c r="K14" i="7"/>
  <c r="I13" i="7"/>
  <c r="I14" i="7"/>
  <c r="H14" i="7"/>
  <c r="F14" i="7"/>
  <c r="F13" i="7"/>
  <c r="E14" i="7"/>
  <c r="C14" i="7"/>
  <c r="A13" i="7"/>
  <c r="K12" i="7"/>
  <c r="I12" i="7"/>
  <c r="I11" i="7"/>
  <c r="H12" i="7"/>
  <c r="F12" i="7"/>
  <c r="E12" i="7"/>
  <c r="C12" i="7"/>
  <c r="C11" i="7"/>
  <c r="R11" i="7"/>
  <c r="O11" i="7"/>
  <c r="A11" i="7"/>
  <c r="H10" i="7"/>
  <c r="S9" i="7"/>
  <c r="F10" i="7"/>
  <c r="E10" i="7"/>
  <c r="C10" i="7"/>
  <c r="O9" i="7"/>
  <c r="L9" i="7"/>
  <c r="A9" i="7"/>
  <c r="E8" i="7"/>
  <c r="C8" i="7"/>
  <c r="C7" i="7"/>
  <c r="O7" i="7"/>
  <c r="L7" i="7"/>
  <c r="I7" i="7"/>
  <c r="A7" i="7"/>
  <c r="O5" i="7"/>
  <c r="L5" i="7"/>
  <c r="I5" i="7"/>
  <c r="F5" i="7"/>
  <c r="A5" i="7"/>
  <c r="A15" i="3"/>
  <c r="A13" i="3"/>
  <c r="A11" i="3"/>
  <c r="A9" i="3"/>
  <c r="A7" i="3"/>
  <c r="A5" i="3"/>
  <c r="C8" i="3"/>
  <c r="E8" i="3"/>
  <c r="R13" i="3"/>
  <c r="R11" i="3"/>
  <c r="O11" i="3"/>
  <c r="R9" i="3"/>
  <c r="O9" i="3"/>
  <c r="L9" i="3"/>
  <c r="R7" i="3"/>
  <c r="O7" i="3"/>
  <c r="L7" i="3"/>
  <c r="I7" i="3"/>
  <c r="R5" i="3"/>
  <c r="O5" i="3"/>
  <c r="L5" i="3"/>
  <c r="I5" i="3"/>
  <c r="F5" i="3"/>
  <c r="U5" i="3"/>
  <c r="Q16" i="3"/>
  <c r="O16" i="3"/>
  <c r="N16" i="3"/>
  <c r="L16" i="3"/>
  <c r="L15" i="3"/>
  <c r="K16" i="3"/>
  <c r="I16" i="3"/>
  <c r="I15" i="3"/>
  <c r="H16" i="3"/>
  <c r="F16" i="3"/>
  <c r="F15" i="3"/>
  <c r="E16" i="3"/>
  <c r="C16" i="3"/>
  <c r="N14" i="3"/>
  <c r="L14" i="3"/>
  <c r="L13" i="3"/>
  <c r="K14" i="3"/>
  <c r="I14" i="3"/>
  <c r="H14" i="3"/>
  <c r="F13" i="3"/>
  <c r="F14" i="3"/>
  <c r="E14" i="3"/>
  <c r="C14" i="3"/>
  <c r="K12" i="3"/>
  <c r="I12" i="3"/>
  <c r="H12" i="3"/>
  <c r="F12" i="3"/>
  <c r="F11" i="3"/>
  <c r="E12" i="3"/>
  <c r="C12" i="3"/>
  <c r="H10" i="3"/>
  <c r="F10" i="3"/>
  <c r="E10" i="3"/>
  <c r="C9" i="3"/>
  <c r="C10" i="3"/>
  <c r="V5" i="3"/>
  <c r="X5" i="3"/>
  <c r="M5" i="6"/>
  <c r="O5" i="6"/>
  <c r="H10" i="6"/>
  <c r="F10" i="6"/>
  <c r="M9" i="6"/>
  <c r="F9" i="6"/>
  <c r="E10" i="6"/>
  <c r="C10" i="6"/>
  <c r="C9" i="6"/>
  <c r="L9" i="6"/>
  <c r="A9" i="6"/>
  <c r="E8" i="6"/>
  <c r="C8" i="6"/>
  <c r="C7" i="6"/>
  <c r="L7" i="6"/>
  <c r="I7" i="6"/>
  <c r="I5" i="6"/>
  <c r="F5" i="6"/>
  <c r="L5" i="6"/>
  <c r="N5" i="6"/>
  <c r="P5" i="6"/>
  <c r="A5" i="6"/>
  <c r="B1" i="6"/>
  <c r="P5" i="5"/>
  <c r="R5" i="5"/>
  <c r="L9" i="5"/>
  <c r="L7" i="5"/>
  <c r="I7" i="5"/>
  <c r="L5" i="5"/>
  <c r="O5" i="5"/>
  <c r="I5" i="5"/>
  <c r="F5" i="5"/>
  <c r="E8" i="5"/>
  <c r="C8" i="5"/>
  <c r="K12" i="5"/>
  <c r="I12" i="5"/>
  <c r="I11" i="5"/>
  <c r="H12" i="5"/>
  <c r="P11" i="5"/>
  <c r="F12" i="5"/>
  <c r="E12" i="5"/>
  <c r="C11" i="5"/>
  <c r="C12" i="5"/>
  <c r="A11" i="5"/>
  <c r="H10" i="5"/>
  <c r="F10" i="5"/>
  <c r="E10" i="5"/>
  <c r="C10" i="5"/>
  <c r="C9" i="5"/>
  <c r="A7" i="5"/>
  <c r="A5" i="5"/>
  <c r="C13" i="7"/>
  <c r="AA5" i="22"/>
  <c r="M7" i="6"/>
  <c r="O7" i="6"/>
  <c r="O9" i="6"/>
  <c r="Y7" i="22"/>
  <c r="AA7" i="22"/>
  <c r="C15" i="22"/>
  <c r="S7" i="7"/>
  <c r="U7" i="7"/>
  <c r="I13" i="22"/>
  <c r="X13" i="22"/>
  <c r="F11" i="7"/>
  <c r="R7" i="7"/>
  <c r="R11" i="5"/>
  <c r="C13" i="22"/>
  <c r="C13" i="3"/>
  <c r="V15" i="3"/>
  <c r="X15" i="3"/>
  <c r="C9" i="7"/>
  <c r="U9" i="7"/>
  <c r="O15" i="3"/>
  <c r="X5" i="22"/>
  <c r="F15" i="22"/>
  <c r="I11" i="86"/>
  <c r="F11" i="94"/>
  <c r="F15" i="94"/>
  <c r="V7" i="93"/>
  <c r="I11" i="93"/>
  <c r="C9" i="89"/>
  <c r="O9" i="89" s="1"/>
  <c r="F9" i="86"/>
  <c r="X15" i="22"/>
  <c r="P7" i="5"/>
  <c r="R7" i="5"/>
  <c r="C7" i="5"/>
  <c r="O7" i="5"/>
  <c r="Q7" i="6"/>
  <c r="Q5" i="6"/>
  <c r="Y17" i="22"/>
  <c r="AA17" i="22"/>
  <c r="C17" i="22"/>
  <c r="F9" i="74"/>
  <c r="N9" i="6"/>
  <c r="P9" i="6"/>
  <c r="F9" i="3"/>
  <c r="U9" i="3"/>
  <c r="V9" i="3"/>
  <c r="X9" i="3"/>
  <c r="X11" i="22"/>
  <c r="Y11" i="22"/>
  <c r="AA11" i="22"/>
  <c r="F9" i="5"/>
  <c r="O9" i="5"/>
  <c r="P9" i="5"/>
  <c r="R9" i="5"/>
  <c r="V7" i="3"/>
  <c r="X7" i="3"/>
  <c r="C7" i="3"/>
  <c r="U7" i="3"/>
  <c r="R5" i="7"/>
  <c r="N7" i="6"/>
  <c r="P7" i="6"/>
  <c r="Q9" i="6"/>
  <c r="Y9" i="22"/>
  <c r="AA9" i="22"/>
  <c r="C9" i="22"/>
  <c r="X9" i="22"/>
  <c r="U13" i="3"/>
  <c r="I11" i="3"/>
  <c r="V13" i="3"/>
  <c r="X13" i="3"/>
  <c r="R17" i="22"/>
  <c r="C15" i="86"/>
  <c r="V15" i="86"/>
  <c r="V11" i="3"/>
  <c r="X11" i="3"/>
  <c r="L13" i="7"/>
  <c r="R13" i="7"/>
  <c r="T13" i="7"/>
  <c r="V13" i="7"/>
  <c r="F11" i="5"/>
  <c r="O11" i="5"/>
  <c r="Q11" i="5"/>
  <c r="S11" i="5"/>
  <c r="C11" i="3"/>
  <c r="U11" i="3"/>
  <c r="W11" i="3"/>
  <c r="Y11" i="3"/>
  <c r="I13" i="3"/>
  <c r="C15" i="3"/>
  <c r="U15" i="3"/>
  <c r="F9" i="7"/>
  <c r="R9" i="7"/>
  <c r="S11" i="7"/>
  <c r="U11" i="7"/>
  <c r="S13" i="7"/>
  <c r="U13" i="7"/>
  <c r="X7" i="22"/>
  <c r="I15" i="22"/>
  <c r="T9" i="7"/>
  <c r="V9" i="7"/>
  <c r="Q9" i="5"/>
  <c r="S9" i="5"/>
  <c r="Q5" i="5"/>
  <c r="S5" i="5"/>
  <c r="T7" i="7"/>
  <c r="V7" i="7"/>
  <c r="T5" i="7"/>
  <c r="V5" i="7"/>
  <c r="Z15" i="22"/>
  <c r="AB15" i="22"/>
  <c r="W13" i="3"/>
  <c r="Y13" i="3"/>
  <c r="Z9" i="22"/>
  <c r="AB9" i="22"/>
  <c r="W7" i="3"/>
  <c r="Y7" i="3"/>
  <c r="W5" i="3"/>
  <c r="Y5" i="3"/>
  <c r="Q7" i="5"/>
  <c r="S7" i="5"/>
  <c r="T11" i="7"/>
  <c r="V11" i="7"/>
  <c r="Z13" i="22"/>
  <c r="AB13" i="22"/>
  <c r="Z7" i="22"/>
  <c r="AB7" i="22"/>
  <c r="W15" i="3"/>
  <c r="Y15" i="3"/>
  <c r="W9" i="3"/>
  <c r="Y9" i="3"/>
  <c r="X17" i="22"/>
  <c r="Z17" i="22"/>
  <c r="AB17" i="22"/>
  <c r="W11" i="7"/>
  <c r="W9" i="7"/>
  <c r="W7" i="7"/>
  <c r="W13" i="7"/>
  <c r="W5" i="7"/>
  <c r="T5" i="5"/>
  <c r="T7" i="5"/>
  <c r="T9" i="5"/>
  <c r="T11" i="5"/>
  <c r="Z5" i="22"/>
  <c r="AB5" i="22"/>
  <c r="Z11" i="3"/>
  <c r="Z15" i="3"/>
  <c r="Z13" i="3"/>
  <c r="Z9" i="3"/>
  <c r="Z7" i="3"/>
  <c r="Z5" i="3"/>
  <c r="Z11" i="22"/>
  <c r="AB11" i="22"/>
  <c r="AC13" i="22"/>
  <c r="AC5" i="22"/>
  <c r="AC17" i="22"/>
  <c r="AC11" i="22"/>
  <c r="AC9" i="22"/>
  <c r="AC15" i="22"/>
  <c r="AC7" i="22"/>
  <c r="O15" i="94" l="1"/>
  <c r="C7" i="94"/>
  <c r="F13" i="93"/>
  <c r="C11" i="92"/>
  <c r="I15" i="92"/>
  <c r="F15" i="86"/>
  <c r="U15" i="86" s="1"/>
  <c r="V9" i="94"/>
  <c r="U7" i="94"/>
  <c r="L13" i="93"/>
  <c r="C15" i="93"/>
  <c r="V9" i="93"/>
  <c r="O15" i="86"/>
  <c r="V9" i="86"/>
  <c r="U11" i="94"/>
  <c r="U5" i="94"/>
  <c r="V11" i="94"/>
  <c r="I15" i="94"/>
  <c r="U9" i="94"/>
  <c r="V13" i="94"/>
  <c r="C13" i="93"/>
  <c r="P11" i="74"/>
  <c r="R11" i="74" s="1"/>
  <c r="V9" i="92"/>
  <c r="U5" i="92"/>
  <c r="I15" i="93"/>
  <c r="U9" i="93"/>
  <c r="C9" i="74"/>
  <c r="P9" i="74"/>
  <c r="R9" i="74" s="1"/>
  <c r="R5" i="89"/>
  <c r="O5" i="89"/>
  <c r="P9" i="89"/>
  <c r="R9" i="89" s="1"/>
  <c r="F13" i="86"/>
  <c r="V13" i="86"/>
  <c r="X13" i="86" s="1"/>
  <c r="L15" i="86"/>
  <c r="U5" i="93"/>
  <c r="C11" i="93"/>
  <c r="U11" i="93" s="1"/>
  <c r="V15" i="93"/>
  <c r="X15" i="93" s="1"/>
  <c r="F15" i="93"/>
  <c r="U15" i="93" s="1"/>
  <c r="U15" i="94"/>
  <c r="V13" i="93"/>
  <c r="U13" i="93"/>
  <c r="U13" i="92"/>
  <c r="U11" i="86"/>
  <c r="V11" i="86"/>
  <c r="U7" i="86"/>
  <c r="C7" i="74"/>
  <c r="P7" i="74"/>
  <c r="R7" i="74" s="1"/>
  <c r="O7" i="74"/>
  <c r="O9" i="74"/>
  <c r="I11" i="74"/>
  <c r="V15" i="92"/>
  <c r="U7" i="92"/>
  <c r="U15" i="92"/>
  <c r="V11" i="92"/>
  <c r="X11" i="92" s="1"/>
  <c r="U9" i="92"/>
  <c r="U11" i="92"/>
  <c r="U5" i="86"/>
  <c r="I13" i="86"/>
  <c r="U13" i="86"/>
  <c r="U9" i="86"/>
  <c r="I13" i="94"/>
  <c r="U13" i="94" s="1"/>
  <c r="F11" i="89"/>
  <c r="O11" i="89" s="1"/>
  <c r="C7" i="93"/>
  <c r="U7" i="93" s="1"/>
  <c r="V15" i="94"/>
  <c r="X15" i="94" s="1"/>
  <c r="C11" i="74"/>
  <c r="O11" i="74" s="1"/>
  <c r="V7" i="92"/>
  <c r="X7" i="92" s="1"/>
  <c r="V13" i="92"/>
  <c r="C7" i="89"/>
  <c r="O7" i="89" s="1"/>
  <c r="X13" i="94" l="1"/>
  <c r="X11" i="94"/>
  <c r="X9" i="94"/>
  <c r="X5" i="94"/>
  <c r="X7" i="94"/>
  <c r="X13" i="93"/>
  <c r="X11" i="93"/>
  <c r="X7" i="93"/>
  <c r="X9" i="93"/>
  <c r="X5" i="93"/>
  <c r="X5" i="92"/>
  <c r="X9" i="86"/>
  <c r="X5" i="86"/>
  <c r="X7" i="86"/>
  <c r="X11" i="86"/>
  <c r="X15" i="86"/>
  <c r="X13" i="92"/>
  <c r="X15" i="92"/>
  <c r="X9" i="92"/>
  <c r="W7" i="94"/>
  <c r="W13" i="94"/>
  <c r="Y13" i="94" s="1"/>
  <c r="W11" i="92"/>
  <c r="Y11" i="92" s="1"/>
  <c r="W7" i="92"/>
  <c r="Y7" i="92" s="1"/>
  <c r="Q5" i="74"/>
  <c r="R5" i="74"/>
  <c r="W13" i="92"/>
  <c r="Y13" i="92" s="1"/>
  <c r="W5" i="92"/>
  <c r="Y5" i="92" s="1"/>
  <c r="R7" i="89"/>
  <c r="W11" i="86"/>
  <c r="W5" i="86"/>
  <c r="Y5" i="86" s="1"/>
  <c r="W13" i="93"/>
  <c r="Y13" i="93" s="1"/>
  <c r="W15" i="86"/>
  <c r="Y15" i="86" s="1"/>
  <c r="Q9" i="74"/>
  <c r="S9" i="74" s="1"/>
  <c r="W9" i="92"/>
  <c r="Y9" i="92" s="1"/>
  <c r="W15" i="92"/>
  <c r="W7" i="86"/>
  <c r="Y7" i="86" s="1"/>
  <c r="W13" i="86"/>
  <c r="Y13" i="86" s="1"/>
  <c r="W9" i="86"/>
  <c r="Y9" i="86" s="1"/>
  <c r="W9" i="94"/>
  <c r="Y9" i="94" s="1"/>
  <c r="W5" i="94"/>
  <c r="Y5" i="94" s="1"/>
  <c r="W15" i="94"/>
  <c r="Y15" i="94" s="1"/>
  <c r="W11" i="94"/>
  <c r="Y11" i="94" s="1"/>
  <c r="Q11" i="89"/>
  <c r="S11" i="89" s="1"/>
  <c r="W5" i="93"/>
  <c r="Y5" i="93" s="1"/>
  <c r="W15" i="93"/>
  <c r="Y15" i="93" s="1"/>
  <c r="W11" i="93"/>
  <c r="Y11" i="93" s="1"/>
  <c r="W9" i="93"/>
  <c r="W7" i="93"/>
  <c r="Y7" i="93" s="1"/>
  <c r="Q7" i="74"/>
  <c r="S7" i="74" s="1"/>
  <c r="Q11" i="74"/>
  <c r="S11" i="74" s="1"/>
  <c r="Q9" i="89"/>
  <c r="S9" i="89" s="1"/>
  <c r="Q5" i="89"/>
  <c r="S5" i="89" s="1"/>
  <c r="Q7" i="89"/>
  <c r="S7" i="89" s="1"/>
  <c r="Y7" i="94" l="1"/>
  <c r="Y9" i="93"/>
  <c r="Z15" i="93" s="1"/>
  <c r="Y15" i="92"/>
  <c r="Y11" i="86"/>
  <c r="Z5" i="92"/>
  <c r="S5" i="74"/>
  <c r="Z9" i="86"/>
  <c r="Z7" i="86"/>
  <c r="Z13" i="94"/>
  <c r="Z15" i="92"/>
  <c r="Z15" i="86"/>
  <c r="Z11" i="86"/>
  <c r="Z5" i="86"/>
  <c r="T9" i="74"/>
  <c r="T11" i="74"/>
  <c r="T5" i="74"/>
  <c r="Z9" i="92"/>
  <c r="Z13" i="92"/>
  <c r="Z11" i="92"/>
  <c r="Z7" i="92"/>
  <c r="Z13" i="86"/>
  <c r="Z7" i="93"/>
  <c r="Z11" i="94"/>
  <c r="Z5" i="94"/>
  <c r="Z15" i="94"/>
  <c r="T11" i="89"/>
  <c r="T9" i="89"/>
  <c r="T5" i="89"/>
  <c r="T7" i="89"/>
  <c r="Z9" i="93"/>
  <c r="Z13" i="93"/>
  <c r="Z5" i="93"/>
  <c r="Z11" i="93"/>
  <c r="T7" i="74"/>
</calcChain>
</file>

<file path=xl/sharedStrings.xml><?xml version="1.0" encoding="utf-8"?>
<sst xmlns="http://schemas.openxmlformats.org/spreadsheetml/2006/main" count="501" uniqueCount="121">
  <si>
    <t>NB! Allolevasse tabelisse trüki vaid number (ka "null" kui vaja) kohe turniiri alul, neid kasutavad kōik tabelid korraga:</t>
  </si>
  <si>
    <t>Vōit</t>
  </si>
  <si>
    <t>Kaotus</t>
  </si>
  <si>
    <t>Viik</t>
  </si>
  <si>
    <t>Allolevasse lahtrisse vōid kirjutada turniiri nime, siis ilmub see iga tabeli päisesse, kui ei taha, vajuta "Tühik" klahvi:</t>
  </si>
  <si>
    <t>Lahtrisse (A3) kirjuta mängu vōi alagrupi nimi (vōi "Delete" klahvile)</t>
  </si>
  <si>
    <t>Vōistkond</t>
  </si>
  <si>
    <t>Punkte</t>
  </si>
  <si>
    <t>V. vahe</t>
  </si>
  <si>
    <t>Kohapunktid</t>
  </si>
  <si>
    <t>Vv Kohap-d</t>
  </si>
  <si>
    <t>Koht</t>
  </si>
  <si>
    <t>-</t>
  </si>
  <si>
    <t>Kirjuta mängu vōi alagrupi nimi (vōi "Delete" klahvile)</t>
  </si>
  <si>
    <t>FINAAL</t>
  </si>
  <si>
    <t>3.-4. KOHT</t>
  </si>
  <si>
    <t>POOLFINAAL 1</t>
  </si>
  <si>
    <t>POOLFINAAL 2</t>
  </si>
  <si>
    <t xml:space="preserve">   Lõplik paremusjärjestus</t>
  </si>
  <si>
    <t>Allolevasse lahtrisse vōid kirjutada turniiri toimumise aja ja koha, siis ilmub see iga tabeli päisesse, kui ei taha, vajuta "Tühik" klahvi:</t>
  </si>
  <si>
    <t>MUSTAMÄE</t>
  </si>
  <si>
    <t>PADISE</t>
  </si>
  <si>
    <t>1.</t>
  </si>
  <si>
    <t>2.</t>
  </si>
  <si>
    <t>3.</t>
  </si>
  <si>
    <t>4.</t>
  </si>
  <si>
    <t>VÕRU</t>
  </si>
  <si>
    <t>PIRITA</t>
  </si>
  <si>
    <t>ARUKÜLA</t>
  </si>
  <si>
    <t>MERIVÄLJA</t>
  </si>
  <si>
    <t>RANDVERE</t>
  </si>
  <si>
    <t>LOO</t>
  </si>
  <si>
    <t>PEETRI</t>
  </si>
  <si>
    <t>Mesikäpa Minikäsipallimängud 2018</t>
  </si>
  <si>
    <t>Põlva 21.aprill</t>
  </si>
  <si>
    <t>TÜDRUKUD 2009 KOHAMÄNGUD</t>
  </si>
  <si>
    <t>TÜDRUKUD 2008 KOHAMÄNGUD</t>
  </si>
  <si>
    <t>TÜDRUKUD 2008</t>
  </si>
  <si>
    <t>SÕMERU</t>
  </si>
  <si>
    <t>TAPA</t>
  </si>
  <si>
    <t>TÜDRUKUD 2009</t>
  </si>
  <si>
    <t>POISID 2008 KOHAMÄNGUD</t>
  </si>
  <si>
    <t>POISID 2009 KOHAMÄNGUD</t>
  </si>
  <si>
    <t>POISID 2008 A-alagrupp</t>
  </si>
  <si>
    <t>KEHRA</t>
  </si>
  <si>
    <t>PÕLVA 1</t>
  </si>
  <si>
    <t>VIIMSI</t>
  </si>
  <si>
    <t>VILJANDI</t>
  </si>
  <si>
    <t>PÕLVA 2</t>
  </si>
  <si>
    <t>PÄRNU</t>
  </si>
  <si>
    <t>POISID 2008 B-alagrupp</t>
  </si>
  <si>
    <t>POISID 2009 A-alagrupp</t>
  </si>
  <si>
    <t>PÕLVA 3</t>
  </si>
  <si>
    <t>ÕISMÄE</t>
  </si>
  <si>
    <t xml:space="preserve">MUSTAMÄE </t>
  </si>
  <si>
    <t>POISID 2009 B-alagrupp</t>
  </si>
  <si>
    <t>PT1 Padise</t>
  </si>
  <si>
    <t>PT4 Aruküla</t>
  </si>
  <si>
    <t>PT2 Mustamäe</t>
  </si>
  <si>
    <t>PT3 Tapa</t>
  </si>
  <si>
    <t>PT1 Sõmeru</t>
  </si>
  <si>
    <t>PT4 Tapa</t>
  </si>
  <si>
    <t>PT3 Padise</t>
  </si>
  <si>
    <t>Padise</t>
  </si>
  <si>
    <t>Mustamäe</t>
  </si>
  <si>
    <t>Aruküla</t>
  </si>
  <si>
    <t>Tapa</t>
  </si>
  <si>
    <t>Sõmeru</t>
  </si>
  <si>
    <t>A1 Põlva 1</t>
  </si>
  <si>
    <t>B2 Loo</t>
  </si>
  <si>
    <t>B1 Merivälja</t>
  </si>
  <si>
    <t>A2 Pirita</t>
  </si>
  <si>
    <t>SK Tapa</t>
  </si>
  <si>
    <t>Aruküla SK</t>
  </si>
  <si>
    <t>B2 Merivälja</t>
  </si>
  <si>
    <t>B1 Võru</t>
  </si>
  <si>
    <t>A2 Tapa</t>
  </si>
  <si>
    <t>Põlva 1</t>
  </si>
  <si>
    <t>Merivälja</t>
  </si>
  <si>
    <t>Pirita</t>
  </si>
  <si>
    <t>Loo</t>
  </si>
  <si>
    <t>LA</t>
  </si>
  <si>
    <t>(4)4</t>
  </si>
  <si>
    <t>(4)5</t>
  </si>
  <si>
    <t>(3)4</t>
  </si>
  <si>
    <t>(3)3</t>
  </si>
  <si>
    <t>Võru</t>
  </si>
  <si>
    <t>HC Kehra</t>
  </si>
  <si>
    <t>Randvere</t>
  </si>
  <si>
    <t>HC Viimsi</t>
  </si>
  <si>
    <t>Viljandi SK</t>
  </si>
  <si>
    <t>Põlva SK 2</t>
  </si>
  <si>
    <t>HC Pärnu</t>
  </si>
  <si>
    <t>5.</t>
  </si>
  <si>
    <t>7.</t>
  </si>
  <si>
    <t>9.</t>
  </si>
  <si>
    <t>11.</t>
  </si>
  <si>
    <t>Põlva SK 3</t>
  </si>
  <si>
    <t>Õismäe</t>
  </si>
  <si>
    <t>Peetri</t>
  </si>
  <si>
    <t>Põlva SK 1</t>
  </si>
  <si>
    <t>Põlva SK 1 2009</t>
  </si>
  <si>
    <t>Gabriel Haabma, Eke Varusk, Sten Kink,Miikael Markus Laine, Karlis Ilus,Karlis Rehemets treener Henri Sillaste</t>
  </si>
  <si>
    <t>Võru 2009</t>
  </si>
  <si>
    <t>SK Tapa 2009</t>
  </si>
  <si>
    <t>Sergo Soomets, Remi Soomets, Andre Hiir, Silari Laas, Kaspar Liivamägi treener Arvi Karpats</t>
  </si>
  <si>
    <t>Rasmus Lain, Raigo Lain, Duder Riikardo,Trevor Parts, Stiivo Rigon Müntser, Tanel Laisarv, Edison Bratsunov treener Aron Jaanis</t>
  </si>
  <si>
    <t>Kermo Kuklase, Hardi Soidla, Kevin Piir, Robi Sermand, Oskar Härmits, Hannes Hallap treenerHenri Sillaste</t>
  </si>
  <si>
    <t>Merivälja 2008</t>
  </si>
  <si>
    <t>Markus Kasemaa Jarl, Martin Orumaa, Karel Gustav Rei, Ian Molotov, Robin Masing, Martin Bernhardt treener Heldur Sepp</t>
  </si>
  <si>
    <t>Pirita 2008</t>
  </si>
  <si>
    <t>Põlva SK 1 2008</t>
  </si>
  <si>
    <t>Otto Kaarel Kliimask, Oliver Kollo, Oliver Sillamaa, Bert Põldma, Remi Uusoja treener Sander Traks</t>
  </si>
  <si>
    <t>Mustamäe 2008</t>
  </si>
  <si>
    <t>Tatjana Beljakova, Alesja Kkuznetsova, Valeria Jelefrevskaja, Ksenia Pallase, Milena Rudnik, Jelizaveta Rumjantseva, Milana Zherdeva, Darja Tsõmbaljuk treeenr Jelena Mihailova</t>
  </si>
  <si>
    <t>Agnes Höövelson, Mirelle-Marii Pärnsalu, Karoli Pajusaar, Tuuli Seidelberg, Kirke Tull, Margot Kerge, Anete Lillepuu, Elisabeth Iskül treener Johan Utt</t>
  </si>
  <si>
    <t>Laura- Lisette Robas, Carmen Ehrbhck, Annapell Hunt, Kätlin Meremaa, Kristiin Kink treenerid Maria Viisitamm, Eliise Sepp</t>
  </si>
  <si>
    <t>Musmaäe</t>
  </si>
  <si>
    <t>Maia Gurjev, Adelija Kamal, Alina Katantseva, Anna-Liza Kiryakova, Jevgenia Mihhailova, Maria Pokotšuk, Darja Rajevskaja, Sabina Vilberg treener Ella Kungurtseva</t>
  </si>
  <si>
    <t>Eleriin Masing, Britta Kärt, Kätlyn Tähe, Kristel Lont, Õie-Liis Marken, Kertu Vahemaa, Minna Maria Pajusild treener Siiri Uusküla</t>
  </si>
  <si>
    <t>Iris- Getter Tuulemäe, Maria Staal, Janette Pullisaar, Liisa-Lotta Negus, Miia-Mirelle Lepanurm, Maribel Altmäe treener Mare Neps</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</si>
</sst>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186"/>
      <scheme val="minor"/>
    </font>
    <font>
      <sz val="11"/>
      <color indexed="8"/>
      <name val="Calibri"/>
      <family val="2"/>
      <charset val="186"/>
    </font>
    <font>
      <u val="doubleAccounting"/>
      <sz val="10"/>
      <name val="Arial"/>
      <family val="2"/>
    </font>
    <font>
      <sz val="14"/>
      <name val="Arial"/>
      <family val="2"/>
    </font>
    <font>
      <b/>
      <sz val="14"/>
      <name val="Arial"/>
      <family val="2"/>
    </font>
    <font>
      <sz val="10"/>
      <name val="Arial"/>
      <family val="2"/>
    </font>
    <font>
      <b/>
      <sz val="18"/>
      <name val="Times New Roman"/>
      <family val="1"/>
    </font>
    <font>
      <sz val="12"/>
      <name val="Arial"/>
      <family val="2"/>
    </font>
    <font>
      <sz val="16"/>
      <name val="Arial"/>
      <family val="2"/>
    </font>
    <font>
      <b/>
      <sz val="12"/>
      <name val="Arial"/>
      <family val="2"/>
    </font>
    <font>
      <sz val="11"/>
      <color indexed="8"/>
      <name val="Book Antiqua"/>
      <family val="1"/>
    </font>
    <font>
      <b/>
      <sz val="14"/>
      <color indexed="8"/>
      <name val="Book Antiqua"/>
      <family val="1"/>
    </font>
    <font>
      <sz val="8"/>
      <name val="Calibri"/>
      <family val="2"/>
      <charset val="186"/>
    </font>
    <font>
      <b/>
      <sz val="12"/>
      <name val="Book Antiqua"/>
      <family val="1"/>
    </font>
    <font>
      <sz val="12"/>
      <name val="Book Antiqua"/>
      <family val="1"/>
    </font>
    <font>
      <sz val="14"/>
      <name val="Book Antiqua"/>
      <family val="1"/>
    </font>
    <font>
      <b/>
      <sz val="14"/>
      <name val="Book Antiqua"/>
      <family val="1"/>
    </font>
    <font>
      <b/>
      <i/>
      <sz val="16"/>
      <name val="Book Antiqua"/>
      <family val="1"/>
    </font>
    <font>
      <sz val="10"/>
      <color indexed="8"/>
      <name val="Book Antiqua"/>
      <family val="1"/>
    </font>
    <font>
      <sz val="10"/>
      <color indexed="8"/>
      <name val="Calibri"/>
      <family val="2"/>
      <charset val="186"/>
    </font>
    <font>
      <b/>
      <sz val="10"/>
      <color indexed="8"/>
      <name val="Book Antiqua"/>
      <family val="1"/>
    </font>
    <font>
      <b/>
      <i/>
      <u/>
      <sz val="10"/>
      <color indexed="18"/>
      <name val="Book Antiqua"/>
      <family val="1"/>
      <charset val="186"/>
    </font>
    <font>
      <sz val="10"/>
      <color indexed="8"/>
      <name val="Book Antiqua"/>
      <family val="1"/>
      <charset val="186"/>
    </font>
    <font>
      <b/>
      <sz val="12"/>
      <name val="Times New Roman"/>
      <family val="1"/>
    </font>
    <font>
      <sz val="10"/>
      <color theme="1"/>
      <name val="Calibri"/>
      <family val="2"/>
      <charset val="186"/>
      <scheme val="minor"/>
    </font>
  </fonts>
  <fills count="5">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theme="0" tint="-4.9989318521683403E-2"/>
        <bgColor indexed="64"/>
      </patternFill>
    </fill>
  </fills>
  <borders count="4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Down="1">
      <left/>
      <right/>
      <top/>
      <bottom/>
      <diagonal style="medium">
        <color indexed="64"/>
      </diagonal>
    </border>
    <border diagonalUp="1">
      <left/>
      <right/>
      <top/>
      <bottom/>
      <diagonal style="medium">
        <color indexed="64"/>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style="medium">
        <color indexed="64"/>
      </top>
      <bottom/>
      <diagonal/>
    </border>
  </borders>
  <cellStyleXfs count="3">
    <xf numFmtId="0" fontId="0" fillId="0" borderId="0"/>
    <xf numFmtId="0" fontId="5" fillId="0" borderId="0"/>
    <xf numFmtId="0" fontId="5" fillId="0" borderId="0"/>
  </cellStyleXfs>
  <cellXfs count="130">
    <xf numFmtId="0" fontId="0" fillId="0" borderId="0" xfId="0"/>
    <xf numFmtId="0" fontId="2" fillId="0" borderId="1" xfId="0" applyFont="1" applyBorder="1" applyAlignment="1">
      <alignment vertical="top" wrapText="1"/>
    </xf>
    <xf numFmtId="0" fontId="0" fillId="0" borderId="2" xfId="0" applyBorder="1"/>
    <xf numFmtId="0" fontId="0" fillId="0" borderId="3" xfId="0" applyBorder="1"/>
    <xf numFmtId="0" fontId="0" fillId="0" borderId="4" xfId="0" applyBorder="1"/>
    <xf numFmtId="0" fontId="3" fillId="0" borderId="5" xfId="0" applyFont="1" applyBorder="1" applyAlignment="1">
      <alignment horizontal="center"/>
    </xf>
    <xf numFmtId="0" fontId="4" fillId="0" borderId="6" xfId="0" applyFont="1" applyBorder="1" applyAlignment="1" applyProtection="1">
      <alignment horizontal="center"/>
      <protection locked="0"/>
    </xf>
    <xf numFmtId="0" fontId="3" fillId="0" borderId="7" xfId="0" applyFont="1" applyBorder="1" applyAlignment="1">
      <alignment horizontal="center"/>
    </xf>
    <xf numFmtId="0" fontId="4" fillId="0" borderId="8" xfId="0" applyFont="1" applyBorder="1" applyAlignment="1" applyProtection="1">
      <alignment horizontal="center"/>
      <protection locked="0"/>
    </xf>
    <xf numFmtId="0" fontId="0" fillId="0" borderId="0" xfId="0" applyBorder="1"/>
    <xf numFmtId="0" fontId="0" fillId="0" borderId="0" xfId="0" applyBorder="1" applyAlignment="1">
      <alignment vertical="top" wrapText="1"/>
    </xf>
    <xf numFmtId="0" fontId="3" fillId="0" borderId="9" xfId="0" applyFont="1" applyBorder="1" applyProtection="1">
      <protection locked="0"/>
    </xf>
    <xf numFmtId="0" fontId="5" fillId="0" borderId="0" xfId="2"/>
    <xf numFmtId="1" fontId="6" fillId="0" borderId="0" xfId="0" applyNumberFormat="1" applyFont="1" applyAlignment="1">
      <alignment vertical="center"/>
    </xf>
    <xf numFmtId="1" fontId="7" fillId="0" borderId="0" xfId="0" applyNumberFormat="1" applyFont="1" applyAlignment="1">
      <alignment horizontal="center" vertical="center"/>
    </xf>
    <xf numFmtId="1" fontId="7" fillId="0" borderId="0" xfId="0" applyNumberFormat="1" applyFont="1" applyAlignment="1">
      <alignment vertical="center"/>
    </xf>
    <xf numFmtId="1" fontId="7" fillId="0" borderId="0" xfId="0" applyNumberFormat="1" applyFont="1" applyAlignment="1"/>
    <xf numFmtId="1" fontId="7" fillId="0" borderId="0" xfId="0" applyNumberFormat="1" applyFont="1" applyAlignment="1">
      <alignment vertical="top"/>
    </xf>
    <xf numFmtId="1" fontId="7" fillId="0" borderId="0" xfId="0" applyNumberFormat="1" applyFont="1" applyAlignment="1">
      <alignment horizontal="center"/>
    </xf>
    <xf numFmtId="1" fontId="8" fillId="0" borderId="0" xfId="0" applyNumberFormat="1" applyFont="1" applyAlignment="1">
      <alignment vertical="center"/>
    </xf>
    <xf numFmtId="1" fontId="9" fillId="0" borderId="0" xfId="0" applyNumberFormat="1" applyFont="1" applyAlignment="1">
      <alignment vertical="center"/>
    </xf>
    <xf numFmtId="1" fontId="9" fillId="0" borderId="0" xfId="0" applyNumberFormat="1" applyFont="1" applyAlignment="1">
      <alignment horizontal="center" vertical="top"/>
    </xf>
    <xf numFmtId="1" fontId="7" fillId="0" borderId="0" xfId="0" applyNumberFormat="1" applyFont="1" applyBorder="1" applyAlignment="1"/>
    <xf numFmtId="0" fontId="11" fillId="0" borderId="0" xfId="0" applyFont="1"/>
    <xf numFmtId="0" fontId="10" fillId="0" borderId="0" xfId="0" applyFont="1"/>
    <xf numFmtId="1" fontId="13" fillId="0" borderId="10" xfId="0" applyNumberFormat="1" applyFont="1" applyBorder="1" applyAlignment="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1" fontId="14" fillId="0" borderId="14" xfId="0" applyNumberFormat="1" applyFont="1" applyBorder="1" applyAlignment="1">
      <alignment horizontal="right" vertical="center"/>
    </xf>
    <xf numFmtId="1" fontId="14" fillId="0" borderId="15" xfId="0" quotePrefix="1" applyNumberFormat="1" applyFont="1" applyBorder="1" applyAlignment="1">
      <alignment horizontal="center" vertical="center"/>
    </xf>
    <xf numFmtId="1" fontId="14" fillId="0" borderId="16" xfId="0" applyNumberFormat="1" applyFont="1" applyBorder="1" applyAlignment="1">
      <alignment horizontal="left"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19" xfId="0" applyFont="1" applyBorder="1" applyAlignment="1" applyProtection="1">
      <alignment horizontal="center" vertical="center"/>
    </xf>
    <xf numFmtId="0" fontId="15" fillId="0" borderId="10" xfId="0" applyFont="1" applyBorder="1" applyAlignment="1" applyProtection="1">
      <alignment horizontal="center" vertical="center"/>
    </xf>
    <xf numFmtId="1" fontId="14" fillId="0" borderId="20" xfId="0" applyNumberFormat="1" applyFont="1" applyBorder="1" applyAlignment="1">
      <alignment horizontal="right" vertical="center"/>
    </xf>
    <xf numFmtId="1" fontId="14" fillId="0" borderId="21" xfId="0" quotePrefix="1" applyNumberFormat="1" applyFont="1" applyBorder="1" applyAlignment="1">
      <alignment horizontal="center" vertical="center"/>
    </xf>
    <xf numFmtId="1" fontId="14" fillId="0" borderId="22" xfId="0" applyNumberFormat="1" applyFont="1" applyBorder="1" applyAlignment="1">
      <alignment horizontal="left" vertical="center"/>
    </xf>
    <xf numFmtId="0" fontId="15" fillId="0" borderId="10" xfId="0" applyFont="1" applyBorder="1" applyAlignment="1">
      <alignment horizontal="center" vertical="center"/>
    </xf>
    <xf numFmtId="1" fontId="14" fillId="0" borderId="21" xfId="0" quotePrefix="1" applyNumberFormat="1" applyFont="1" applyBorder="1" applyAlignment="1">
      <alignment horizontal="centerContinuous" vertical="center"/>
    </xf>
    <xf numFmtId="0" fontId="18" fillId="0" borderId="0" xfId="0" applyFont="1"/>
    <xf numFmtId="49" fontId="18" fillId="0" borderId="0" xfId="0" applyNumberFormat="1" applyFont="1" applyBorder="1" applyAlignment="1">
      <alignment horizontal="center" vertical="center" wrapText="1"/>
    </xf>
    <xf numFmtId="0" fontId="1" fillId="0" borderId="0" xfId="0" applyFont="1"/>
    <xf numFmtId="0" fontId="14" fillId="0" borderId="0" xfId="0" applyFont="1" applyBorder="1" applyAlignment="1">
      <alignment horizontal="center" vertical="center"/>
    </xf>
    <xf numFmtId="1" fontId="13" fillId="0" borderId="10" xfId="0" applyNumberFormat="1" applyFont="1" applyFill="1" applyBorder="1" applyAlignment="1">
      <alignment horizontal="center" vertical="center"/>
    </xf>
    <xf numFmtId="1" fontId="13" fillId="0" borderId="10" xfId="0" applyNumberFormat="1" applyFont="1" applyBorder="1" applyAlignment="1">
      <alignment horizontal="left" vertical="center" indent="1"/>
    </xf>
    <xf numFmtId="1" fontId="13" fillId="0" borderId="12" xfId="0" applyNumberFormat="1" applyFont="1" applyBorder="1" applyAlignment="1">
      <alignment horizontal="left" vertical="center"/>
    </xf>
    <xf numFmtId="1" fontId="13" fillId="0" borderId="10" xfId="0" applyNumberFormat="1" applyFont="1" applyBorder="1" applyAlignment="1">
      <alignment horizontal="left" vertical="center"/>
    </xf>
    <xf numFmtId="1" fontId="14" fillId="0" borderId="15" xfId="0" applyNumberFormat="1" applyFont="1" applyBorder="1" applyAlignment="1">
      <alignment horizontal="left" vertical="center"/>
    </xf>
    <xf numFmtId="1" fontId="14" fillId="2" borderId="0" xfId="0" applyNumberFormat="1" applyFont="1" applyFill="1" applyBorder="1" applyAlignment="1">
      <alignment horizontal="center" vertical="center"/>
    </xf>
    <xf numFmtId="1" fontId="14" fillId="0" borderId="15" xfId="0" applyNumberFormat="1" applyFont="1" applyBorder="1" applyAlignment="1">
      <alignment horizontal="right" vertical="center"/>
    </xf>
    <xf numFmtId="0" fontId="19" fillId="0" borderId="0" xfId="0" applyFont="1"/>
    <xf numFmtId="0" fontId="24" fillId="0" borderId="0" xfId="0" applyFont="1"/>
    <xf numFmtId="0" fontId="20" fillId="0" borderId="0" xfId="0" applyFont="1"/>
    <xf numFmtId="49" fontId="10" fillId="0" borderId="4" xfId="0" applyNumberFormat="1" applyFont="1" applyBorder="1" applyAlignment="1">
      <alignment horizontal="center" vertical="center" wrapText="1"/>
    </xf>
    <xf numFmtId="0" fontId="1" fillId="0" borderId="0" xfId="0" applyFont="1" applyFill="1"/>
    <xf numFmtId="0" fontId="10" fillId="0" borderId="0" xfId="0" applyFont="1" applyFill="1"/>
    <xf numFmtId="0" fontId="0" fillId="0" borderId="0" xfId="0" applyFill="1" applyBorder="1" applyAlignment="1">
      <alignment horizontal="center" vertical="center"/>
    </xf>
    <xf numFmtId="0" fontId="0" fillId="4" borderId="23" xfId="0" applyFill="1" applyBorder="1" applyAlignment="1">
      <alignment horizontal="center" vertical="center"/>
    </xf>
    <xf numFmtId="0" fontId="0" fillId="4" borderId="24" xfId="0" applyFill="1" applyBorder="1" applyAlignment="1">
      <alignment horizontal="center" vertical="center"/>
    </xf>
    <xf numFmtId="0" fontId="0" fillId="0" borderId="0" xfId="0" applyFill="1"/>
    <xf numFmtId="0" fontId="11" fillId="0" borderId="0" xfId="0" applyFont="1" applyFill="1"/>
    <xf numFmtId="0" fontId="18" fillId="0" borderId="0" xfId="0" applyFont="1" applyFill="1"/>
    <xf numFmtId="49" fontId="18" fillId="0" borderId="0" xfId="0" applyNumberFormat="1" applyFont="1" applyFill="1" applyBorder="1" applyAlignment="1">
      <alignment horizontal="center" vertical="center" wrapText="1"/>
    </xf>
    <xf numFmtId="0" fontId="24" fillId="0" borderId="0" xfId="0" applyFont="1" applyAlignment="1">
      <alignment horizontal="center" vertical="center"/>
    </xf>
    <xf numFmtId="0" fontId="18" fillId="4" borderId="25" xfId="0" applyFont="1" applyFill="1" applyBorder="1" applyAlignment="1">
      <alignment horizontal="left" vertical="center" indent="1"/>
    </xf>
    <xf numFmtId="0" fontId="18" fillId="4" borderId="26" xfId="0" applyFont="1" applyFill="1" applyBorder="1" applyAlignment="1">
      <alignment horizontal="left" vertical="center" indent="1"/>
    </xf>
    <xf numFmtId="0" fontId="24" fillId="0" borderId="27" xfId="0" applyFont="1" applyBorder="1" applyAlignment="1">
      <alignment horizontal="center"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1" fillId="0" borderId="0" xfId="0" applyFont="1" applyBorder="1" applyAlignment="1">
      <alignment horizontal="left" vertical="center" indent="1"/>
    </xf>
    <xf numFmtId="0" fontId="0" fillId="0" borderId="30" xfId="0" applyFill="1" applyBorder="1" applyAlignment="1">
      <alignment horizontal="center" vertical="center"/>
    </xf>
    <xf numFmtId="49" fontId="10" fillId="0" borderId="31" xfId="0" applyNumberFormat="1" applyFont="1" applyFill="1" applyBorder="1" applyAlignment="1">
      <alignment horizontal="center" vertical="center" wrapText="1"/>
    </xf>
    <xf numFmtId="0" fontId="18" fillId="0" borderId="3" xfId="0" applyFont="1" applyBorder="1" applyAlignment="1">
      <alignment horizontal="center" vertical="center"/>
    </xf>
    <xf numFmtId="0" fontId="10" fillId="0" borderId="4" xfId="0" applyFont="1" applyBorder="1"/>
    <xf numFmtId="0" fontId="18" fillId="0" borderId="32" xfId="0" applyFont="1" applyBorder="1" applyAlignment="1">
      <alignment horizontal="center" vertical="center"/>
    </xf>
    <xf numFmtId="0" fontId="22" fillId="4" borderId="33" xfId="0" applyFont="1" applyFill="1" applyBorder="1" applyAlignment="1">
      <alignment vertical="center"/>
    </xf>
    <xf numFmtId="0" fontId="0" fillId="4" borderId="34" xfId="0" applyFont="1" applyFill="1" applyBorder="1" applyAlignment="1">
      <alignment vertical="center"/>
    </xf>
    <xf numFmtId="0" fontId="10" fillId="4" borderId="35" xfId="0" applyFont="1" applyFill="1" applyBorder="1" applyAlignment="1">
      <alignment vertical="center"/>
    </xf>
    <xf numFmtId="1" fontId="6" fillId="0" borderId="0" xfId="0" applyNumberFormat="1" applyFont="1" applyAlignment="1">
      <alignment horizontal="left" vertical="center"/>
    </xf>
    <xf numFmtId="0" fontId="0" fillId="0" borderId="10" xfId="0" applyBorder="1"/>
    <xf numFmtId="1" fontId="23" fillId="0" borderId="0" xfId="0" applyNumberFormat="1" applyFont="1" applyAlignment="1">
      <alignment horizontal="left" vertical="top"/>
    </xf>
    <xf numFmtId="0" fontId="10" fillId="0" borderId="36" xfId="0" applyFont="1" applyBorder="1"/>
    <xf numFmtId="0" fontId="18" fillId="0" borderId="19" xfId="0" applyFont="1" applyBorder="1"/>
    <xf numFmtId="0" fontId="18" fillId="0" borderId="1" xfId="0" applyFont="1" applyBorder="1" applyAlignment="1">
      <alignment horizontal="center" vertical="center"/>
    </xf>
    <xf numFmtId="0" fontId="0" fillId="0" borderId="43" xfId="0" applyBorder="1"/>
    <xf numFmtId="0" fontId="10" fillId="0" borderId="2" xfId="0" applyFont="1" applyBorder="1"/>
    <xf numFmtId="0" fontId="0" fillId="0" borderId="19" xfId="0" applyBorder="1"/>
    <xf numFmtId="0" fontId="0" fillId="0" borderId="0" xfId="0" applyFill="1" applyBorder="1"/>
    <xf numFmtId="1" fontId="14" fillId="0" borderId="39" xfId="0" applyNumberFormat="1" applyFont="1" applyBorder="1" applyAlignment="1" applyProtection="1">
      <alignment horizontal="center" vertical="center"/>
      <protection locked="0"/>
    </xf>
    <xf numFmtId="1" fontId="14" fillId="0" borderId="40" xfId="0" applyNumberFormat="1" applyFont="1" applyBorder="1" applyAlignment="1" applyProtection="1">
      <alignment horizontal="center" vertical="center"/>
      <protection locked="0"/>
    </xf>
    <xf numFmtId="1" fontId="14" fillId="0" borderId="41" xfId="0" applyNumberFormat="1" applyFont="1" applyBorder="1" applyAlignment="1" applyProtection="1">
      <alignment horizontal="center" vertical="center"/>
      <protection locked="0"/>
    </xf>
    <xf numFmtId="1" fontId="14" fillId="2" borderId="11" xfId="0" applyNumberFormat="1" applyFont="1" applyFill="1" applyBorder="1" applyAlignment="1">
      <alignment horizontal="center" vertical="center"/>
    </xf>
    <xf numFmtId="1" fontId="14" fillId="2" borderId="12" xfId="0" applyNumberFormat="1" applyFont="1" applyFill="1" applyBorder="1" applyAlignment="1">
      <alignment horizontal="center" vertical="center"/>
    </xf>
    <xf numFmtId="1" fontId="14" fillId="2" borderId="13" xfId="0" applyNumberFormat="1" applyFont="1" applyFill="1" applyBorder="1" applyAlignment="1">
      <alignment horizontal="center" vertical="center"/>
    </xf>
    <xf numFmtId="1" fontId="14" fillId="2" borderId="14" xfId="0" applyNumberFormat="1" applyFont="1" applyFill="1" applyBorder="1" applyAlignment="1">
      <alignment horizontal="center" vertical="center"/>
    </xf>
    <xf numFmtId="1" fontId="14" fillId="2" borderId="15" xfId="0" applyNumberFormat="1" applyFont="1" applyFill="1" applyBorder="1" applyAlignment="1">
      <alignment horizontal="center" vertical="center"/>
    </xf>
    <xf numFmtId="1" fontId="14" fillId="2" borderId="16" xfId="0" applyNumberFormat="1" applyFont="1" applyFill="1" applyBorder="1" applyAlignment="1">
      <alignment horizontal="center" vertical="center"/>
    </xf>
    <xf numFmtId="1" fontId="15" fillId="0" borderId="37" xfId="0" applyNumberFormat="1" applyFont="1" applyBorder="1" applyAlignment="1" applyProtection="1">
      <alignment horizontal="center" vertical="center"/>
    </xf>
    <xf numFmtId="1" fontId="15" fillId="0" borderId="38" xfId="0" applyNumberFormat="1" applyFont="1" applyBorder="1" applyAlignment="1" applyProtection="1">
      <alignment horizontal="center" vertical="center"/>
    </xf>
    <xf numFmtId="1" fontId="14" fillId="0" borderId="37" xfId="0" applyNumberFormat="1" applyFont="1" applyBorder="1" applyAlignment="1" applyProtection="1">
      <alignment horizontal="center" vertical="center"/>
    </xf>
    <xf numFmtId="1" fontId="14" fillId="0" borderId="38" xfId="0" applyNumberFormat="1" applyFont="1" applyBorder="1" applyAlignment="1" applyProtection="1">
      <alignment horizontal="center" vertical="center"/>
    </xf>
    <xf numFmtId="1" fontId="16" fillId="0" borderId="37" xfId="0" applyNumberFormat="1" applyFont="1" applyBorder="1" applyAlignment="1" applyProtection="1">
      <alignment horizontal="center" vertical="center"/>
    </xf>
    <xf numFmtId="1" fontId="16" fillId="0" borderId="38" xfId="0" applyNumberFormat="1" applyFont="1" applyBorder="1" applyAlignment="1" applyProtection="1">
      <alignment horizontal="center" vertical="center"/>
    </xf>
    <xf numFmtId="1" fontId="14" fillId="0" borderId="42" xfId="0" applyNumberFormat="1" applyFont="1" applyBorder="1" applyAlignment="1" applyProtection="1">
      <alignment horizontal="center" vertical="center"/>
    </xf>
    <xf numFmtId="1" fontId="16" fillId="0" borderId="42" xfId="0" applyNumberFormat="1" applyFont="1" applyBorder="1" applyAlignment="1" applyProtection="1">
      <alignment horizontal="center" vertical="center"/>
    </xf>
    <xf numFmtId="1" fontId="16" fillId="0" borderId="37" xfId="0" applyNumberFormat="1" applyFont="1" applyBorder="1" applyAlignment="1">
      <alignment horizontal="center" vertical="center"/>
    </xf>
    <xf numFmtId="1" fontId="16" fillId="0" borderId="38" xfId="0" applyNumberFormat="1" applyFont="1" applyBorder="1" applyAlignment="1">
      <alignment horizontal="center" vertical="center"/>
    </xf>
    <xf numFmtId="1" fontId="16" fillId="0" borderId="37" xfId="0" applyNumberFormat="1" applyFont="1" applyBorder="1" applyAlignment="1" applyProtection="1">
      <alignment horizontal="left" vertical="center" indent="1"/>
      <protection locked="0"/>
    </xf>
    <xf numFmtId="1" fontId="16" fillId="0" borderId="38" xfId="0" applyNumberFormat="1" applyFont="1" applyBorder="1" applyAlignment="1" applyProtection="1">
      <alignment horizontal="left" vertical="center" indent="1"/>
      <protection locked="0"/>
    </xf>
    <xf numFmtId="1" fontId="15" fillId="0" borderId="42" xfId="0" applyNumberFormat="1" applyFont="1" applyBorder="1" applyAlignment="1" applyProtection="1">
      <alignment horizontal="center" vertical="center"/>
    </xf>
    <xf numFmtId="1" fontId="17" fillId="3" borderId="20" xfId="0" applyNumberFormat="1" applyFont="1" applyFill="1" applyBorder="1" applyAlignment="1" applyProtection="1">
      <alignment horizontal="center" vertical="center"/>
      <protection locked="0"/>
    </xf>
    <xf numFmtId="1" fontId="17" fillId="3" borderId="21" xfId="0" applyNumberFormat="1" applyFont="1" applyFill="1" applyBorder="1" applyAlignment="1" applyProtection="1">
      <alignment horizontal="center" vertical="center"/>
      <protection locked="0"/>
    </xf>
    <xf numFmtId="1" fontId="17" fillId="3" borderId="22" xfId="0" applyNumberFormat="1" applyFont="1" applyFill="1" applyBorder="1" applyAlignment="1" applyProtection="1">
      <alignment horizontal="center" vertical="center"/>
      <protection locked="0"/>
    </xf>
    <xf numFmtId="1" fontId="13" fillId="0" borderId="20" xfId="0" applyNumberFormat="1" applyFont="1" applyBorder="1" applyAlignment="1" applyProtection="1">
      <alignment horizontal="center" vertical="center"/>
      <protection locked="0"/>
    </xf>
    <xf numFmtId="1" fontId="13" fillId="0" borderId="21" xfId="0" applyNumberFormat="1" applyFont="1" applyBorder="1" applyAlignment="1" applyProtection="1">
      <alignment horizontal="center" vertical="center"/>
      <protection locked="0"/>
    </xf>
    <xf numFmtId="1" fontId="13" fillId="0" borderId="22" xfId="0" applyNumberFormat="1" applyFont="1" applyBorder="1" applyAlignment="1" applyProtection="1">
      <alignment horizontal="center" vertical="center"/>
      <protection locked="0"/>
    </xf>
    <xf numFmtId="1" fontId="14" fillId="0" borderId="20" xfId="0" applyNumberFormat="1" applyFont="1" applyBorder="1" applyAlignment="1" applyProtection="1">
      <alignment horizontal="center" vertical="center"/>
      <protection locked="0"/>
    </xf>
    <xf numFmtId="1" fontId="14" fillId="0" borderId="21" xfId="0" applyNumberFormat="1" applyFont="1" applyBorder="1" applyAlignment="1" applyProtection="1">
      <alignment horizontal="center" vertical="center"/>
      <protection locked="0"/>
    </xf>
    <xf numFmtId="1" fontId="14" fillId="0" borderId="22" xfId="0" applyNumberFormat="1" applyFont="1" applyBorder="1" applyAlignment="1" applyProtection="1">
      <alignment horizontal="center" vertical="center"/>
      <protection locked="0"/>
    </xf>
    <xf numFmtId="1" fontId="14" fillId="0" borderId="37" xfId="0" applyNumberFormat="1" applyFont="1" applyBorder="1" applyAlignment="1">
      <alignment horizontal="center" vertical="center"/>
    </xf>
    <xf numFmtId="1" fontId="14" fillId="0" borderId="38" xfId="0" applyNumberFormat="1" applyFont="1" applyBorder="1" applyAlignment="1">
      <alignment horizontal="center" vertical="center"/>
    </xf>
  </cellXfs>
  <cellStyles count="3">
    <cellStyle name="Excel Built-in Normal" xfId="1"/>
    <cellStyle name="Normaallaad 2"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xdr:col>
      <xdr:colOff>167640</xdr:colOff>
      <xdr:row>0</xdr:row>
      <xdr:rowOff>83820</xdr:rowOff>
    </xdr:from>
    <xdr:to>
      <xdr:col>10</xdr:col>
      <xdr:colOff>243840</xdr:colOff>
      <xdr:row>5</xdr:row>
      <xdr:rowOff>76200</xdr:rowOff>
    </xdr:to>
    <xdr:pic>
      <xdr:nvPicPr>
        <xdr:cNvPr id="89090" name="Pilt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4320" y="83820"/>
          <a:ext cx="188976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327660</xdr:colOff>
      <xdr:row>0</xdr:row>
      <xdr:rowOff>0</xdr:rowOff>
    </xdr:from>
    <xdr:to>
      <xdr:col>19</xdr:col>
      <xdr:colOff>739140</xdr:colOff>
      <xdr:row>2</xdr:row>
      <xdr:rowOff>0</xdr:rowOff>
    </xdr:to>
    <xdr:pic>
      <xdr:nvPicPr>
        <xdr:cNvPr id="88067" name="Pil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1200" y="0"/>
          <a:ext cx="1905000" cy="113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158115</xdr:colOff>
      <xdr:row>1</xdr:row>
      <xdr:rowOff>57150</xdr:rowOff>
    </xdr:from>
    <xdr:to>
      <xdr:col>9</xdr:col>
      <xdr:colOff>262890</xdr:colOff>
      <xdr:row>18</xdr:row>
      <xdr:rowOff>158136</xdr:rowOff>
    </xdr:to>
    <xdr:sp macro="" textlink="">
      <xdr:nvSpPr>
        <xdr:cNvPr id="2" name="Text 4">
          <a:extLst>
            <a:ext uri="{FF2B5EF4-FFF2-40B4-BE49-F238E27FC236}">
              <a16:creationId xmlns="" xmlns:a16="http://schemas.microsoft.com/office/drawing/2014/main" id="{96CC115D-A1DE-4C11-B42D-2D29BEAE0EA2}"/>
            </a:ext>
          </a:extLst>
        </xdr:cNvPr>
        <xdr:cNvSpPr>
          <a:spLocks noChangeArrowheads="1"/>
        </xdr:cNvSpPr>
      </xdr:nvSpPr>
      <xdr:spPr bwMode="auto">
        <a:xfrm>
          <a:off x="152400" y="219075"/>
          <a:ext cx="5419725" cy="2847975"/>
        </a:xfrm>
        <a:prstGeom prst="roundRect">
          <a:avLst>
            <a:gd name="adj" fmla="val 16667"/>
          </a:avLst>
        </a:prstGeom>
        <a:solidFill>
          <a:srgbClr val="FFFFFF"/>
        </a:solidFill>
        <a:ln w="9525">
          <a:solidFill>
            <a:srgbClr val="000000"/>
          </a:solidFill>
          <a:round/>
          <a:headEnd/>
          <a:tailEnd/>
        </a:ln>
        <a:effectLst>
          <a:outerShdw dist="35921" dir="2700000" algn="ctr" rotWithShape="0">
            <a:srgbClr val="808080"/>
          </a:outerShdw>
        </a:effectLst>
      </xdr:spPr>
      <xdr:txBody>
        <a:bodyPr vertOverflow="clip" wrap="square" lIns="27432" tIns="22860" rIns="0" bIns="0" anchor="t" upright="1"/>
        <a:lstStyle/>
        <a:p>
          <a:pPr algn="l" rtl="0">
            <a:lnSpc>
              <a:spcPts val="1100"/>
            </a:lnSpc>
            <a:defRPr sz="1000"/>
          </a:pPr>
          <a:endParaRPr lang="et-EE" sz="1000" b="0" i="0" u="none" strike="noStrike" baseline="0">
            <a:solidFill>
              <a:srgbClr val="000000"/>
            </a:solidFill>
            <a:latin typeface="Arial"/>
            <a:cs typeface="Arial"/>
          </a:endParaRPr>
        </a:p>
        <a:p>
          <a:pPr algn="l" rtl="0">
            <a:lnSpc>
              <a:spcPts val="1100"/>
            </a:lnSpc>
            <a:defRPr sz="1000"/>
          </a:pPr>
          <a:r>
            <a:rPr lang="et-EE" sz="1000" b="0" i="0" u="none" strike="noStrike" baseline="0">
              <a:solidFill>
                <a:srgbClr val="000000"/>
              </a:solidFill>
              <a:latin typeface="Arial"/>
              <a:cs typeface="Arial"/>
            </a:rPr>
            <a:t>Mōned näpunäited!</a:t>
          </a:r>
        </a:p>
        <a:p>
          <a:pPr algn="l" rtl="0">
            <a:lnSpc>
              <a:spcPts val="1100"/>
            </a:lnSpc>
            <a:defRPr sz="1000"/>
          </a:pPr>
          <a:r>
            <a:rPr lang="et-EE" sz="1000" b="0" i="0" u="none" strike="noStrike" baseline="0">
              <a:solidFill>
                <a:srgbClr val="000000"/>
              </a:solidFill>
              <a:latin typeface="Arial"/>
              <a:cs typeface="Arial"/>
            </a:rPr>
            <a:t>1. Mine kōigepealt lehele "Seadista", määra ära vōidu, viigi ja kaotuse väärtus. Neid numbreid kasutavad kōik tabelid ühtemoodi! Vōib olla ka "null" vōi "Delete" klahviga, aga mitte "Tühiku" klahviga, muidu masin ei tunne. Samal leheküljel saad sisse tippida näiteks turniiri nime, kui ei soovi, vajuta "Delete" ja "Tühik"./.</a:t>
          </a:r>
        </a:p>
        <a:p>
          <a:pPr algn="l" rtl="0">
            <a:lnSpc>
              <a:spcPts val="1100"/>
            </a:lnSpc>
            <a:defRPr sz="1000"/>
          </a:pPr>
          <a:r>
            <a:rPr lang="et-EE" sz="1000" b="0" i="0" u="none" strike="noStrike" baseline="0">
              <a:solidFill>
                <a:srgbClr val="000000"/>
              </a:solidFill>
              <a:latin typeface="Arial"/>
              <a:cs typeface="Arial"/>
            </a:rPr>
            <a:t>2. Tulemused märgi ainult diagonaali peale, tühjendada saab "Delete" klahviga, siin ära "Tühikut" kasuta, tekkib viga.</a:t>
          </a:r>
        </a:p>
        <a:p>
          <a:pPr algn="l" rtl="0">
            <a:lnSpc>
              <a:spcPts val="1100"/>
            </a:lnSpc>
            <a:defRPr sz="1000"/>
          </a:pPr>
          <a:r>
            <a:rPr lang="et-EE" sz="1000" b="0" i="0" u="none" strike="noStrike" baseline="0">
              <a:solidFill>
                <a:srgbClr val="000000"/>
              </a:solidFill>
              <a:latin typeface="Arial"/>
              <a:cs typeface="Arial"/>
            </a:rPr>
            <a:t>3. Tabelid lubavad sisestada kuni kolmekohalist punktiseisu, nii peaks ka kossule sobima.</a:t>
          </a:r>
        </a:p>
        <a:p>
          <a:pPr algn="l" rtl="0">
            <a:lnSpc>
              <a:spcPts val="1100"/>
            </a:lnSpc>
            <a:defRPr sz="1000"/>
          </a:pPr>
          <a:r>
            <a:rPr lang="et-EE" sz="1000" b="0" i="0" u="none" strike="noStrike" baseline="0">
              <a:solidFill>
                <a:srgbClr val="000000"/>
              </a:solidFill>
              <a:latin typeface="Arial"/>
              <a:cs typeface="Arial"/>
            </a:rPr>
            <a:t>4. Siinolevatest tabelitest koopiate tegemine, kui mitu mängu:</a:t>
          </a:r>
        </a:p>
        <a:p>
          <a:pPr algn="l" rtl="0">
            <a:lnSpc>
              <a:spcPts val="1000"/>
            </a:lnSpc>
            <a:defRPr sz="1000"/>
          </a:pPr>
          <a:r>
            <a:rPr lang="et-EE" sz="1000" b="0" i="0" u="none" strike="noStrike" baseline="0">
              <a:solidFill>
                <a:srgbClr val="000000"/>
              </a:solidFill>
              <a:latin typeface="Arial"/>
              <a:cs typeface="Arial"/>
            </a:rPr>
            <a:t>a) parempoolne hiireklōps soovitud lehel. Ilmuvast aknast valik "Move or copy" (vasakuga)</a:t>
          </a:r>
        </a:p>
        <a:p>
          <a:pPr algn="l" rtl="0">
            <a:lnSpc>
              <a:spcPts val="1100"/>
            </a:lnSpc>
            <a:defRPr sz="1000"/>
          </a:pPr>
          <a:r>
            <a:rPr lang="et-EE" sz="1000" b="0" i="0" u="none" strike="noStrike" baseline="0">
              <a:solidFill>
                <a:srgbClr val="000000"/>
              </a:solidFill>
              <a:latin typeface="Arial"/>
              <a:cs typeface="Arial"/>
            </a:rPr>
            <a:t>b) järgmises aknas kōigepealt "linnuke" ruutu "Create a Copy" (vasakuga), siis märgi ära, enne millist tabelit sa koopiat soovid (siseaknas "Before Sheet") ja siis "OK"</a:t>
          </a:r>
        </a:p>
        <a:p>
          <a:pPr algn="l" rtl="0">
            <a:lnSpc>
              <a:spcPts val="1000"/>
            </a:lnSpc>
            <a:defRPr sz="1000"/>
          </a:pPr>
          <a:r>
            <a:rPr lang="et-EE" sz="1000" b="0" i="0" u="none" strike="noStrike" baseline="0">
              <a:solidFill>
                <a:srgbClr val="000000"/>
              </a:solidFill>
              <a:latin typeface="Arial"/>
              <a:cs typeface="Arial"/>
            </a:rPr>
            <a:t>c) uuele tekkivale lehele nime andmiseks tee hiire vasakuga topeltklōps lehe nimel (all servas) ja tekkivas aknas kiruta lehenimi üle.</a:t>
          </a:r>
        </a:p>
        <a:p>
          <a:pPr algn="l" rtl="0">
            <a:lnSpc>
              <a:spcPts val="1100"/>
            </a:lnSpc>
            <a:defRPr sz="1000"/>
          </a:pPr>
          <a:endParaRPr lang="et-EE" sz="1000" b="0" i="0" u="none" strike="noStrike" baseline="0">
            <a:solidFill>
              <a:srgbClr val="000000"/>
            </a:solidFill>
            <a:latin typeface="Arial"/>
            <a:cs typeface="Arial"/>
          </a:endParaRPr>
        </a:p>
        <a:p>
          <a:pPr algn="l" rtl="0">
            <a:lnSpc>
              <a:spcPts val="1000"/>
            </a:lnSpc>
            <a:defRPr sz="1000"/>
          </a:pPr>
          <a:r>
            <a:rPr lang="et-EE" sz="1000" b="0" i="0" u="none" strike="noStrike" baseline="0">
              <a:solidFill>
                <a:srgbClr val="000000"/>
              </a:solidFill>
              <a:latin typeface="Arial"/>
              <a:cs typeface="Arial"/>
            </a:rPr>
            <a:t>Probleemid ja ettepanekud: Valter Jürna, valter@datanet.ee vōi 765-734</a:t>
          </a:r>
        </a:p>
        <a:p>
          <a:pPr algn="l" rtl="0">
            <a:lnSpc>
              <a:spcPts val="1100"/>
            </a:lnSpc>
            <a:defRPr sz="1000"/>
          </a:pPr>
          <a:endParaRPr lang="et-EE" sz="1000" b="0" i="0" u="none" strike="noStrike" baseline="0">
            <a:solidFill>
              <a:srgbClr val="000000"/>
            </a:solidFill>
            <a:latin typeface="Arial"/>
            <a:cs typeface="Arial"/>
          </a:endParaRPr>
        </a:p>
        <a:p>
          <a:pPr algn="l" rtl="0">
            <a:lnSpc>
              <a:spcPts val="1000"/>
            </a:lnSpc>
            <a:defRPr sz="1000"/>
          </a:pPr>
          <a:endParaRPr lang="et-EE"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198120</xdr:colOff>
      <xdr:row>0</xdr:row>
      <xdr:rowOff>83820</xdr:rowOff>
    </xdr:from>
    <xdr:to>
      <xdr:col>10</xdr:col>
      <xdr:colOff>274320</xdr:colOff>
      <xdr:row>5</xdr:row>
      <xdr:rowOff>76200</xdr:rowOff>
    </xdr:to>
    <xdr:pic>
      <xdr:nvPicPr>
        <xdr:cNvPr id="90114" name="Pilt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0" y="83820"/>
          <a:ext cx="188976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175260</xdr:colOff>
      <xdr:row>0</xdr:row>
      <xdr:rowOff>53340</xdr:rowOff>
    </xdr:from>
    <xdr:to>
      <xdr:col>10</xdr:col>
      <xdr:colOff>251460</xdr:colOff>
      <xdr:row>5</xdr:row>
      <xdr:rowOff>45720</xdr:rowOff>
    </xdr:to>
    <xdr:pic>
      <xdr:nvPicPr>
        <xdr:cNvPr id="57390" name="Pilt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1940" y="53340"/>
          <a:ext cx="188976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198120</xdr:colOff>
      <xdr:row>0</xdr:row>
      <xdr:rowOff>38100</xdr:rowOff>
    </xdr:from>
    <xdr:to>
      <xdr:col>10</xdr:col>
      <xdr:colOff>274320</xdr:colOff>
      <xdr:row>5</xdr:row>
      <xdr:rowOff>30480</xdr:rowOff>
    </xdr:to>
    <xdr:pic>
      <xdr:nvPicPr>
        <xdr:cNvPr id="87043" name="Pilt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0" y="38100"/>
          <a:ext cx="188976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335280</xdr:colOff>
      <xdr:row>0</xdr:row>
      <xdr:rowOff>0</xdr:rowOff>
    </xdr:from>
    <xdr:to>
      <xdr:col>25</xdr:col>
      <xdr:colOff>739140</xdr:colOff>
      <xdr:row>2</xdr:row>
      <xdr:rowOff>0</xdr:rowOff>
    </xdr:to>
    <xdr:pic>
      <xdr:nvPicPr>
        <xdr:cNvPr id="84998" name="Pil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85660" y="0"/>
          <a:ext cx="1866900" cy="113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335280</xdr:colOff>
      <xdr:row>0</xdr:row>
      <xdr:rowOff>0</xdr:rowOff>
    </xdr:from>
    <xdr:to>
      <xdr:col>25</xdr:col>
      <xdr:colOff>739140</xdr:colOff>
      <xdr:row>2</xdr:row>
      <xdr:rowOff>0</xdr:rowOff>
    </xdr:to>
    <xdr:pic>
      <xdr:nvPicPr>
        <xdr:cNvPr id="91138" name="Pil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85660" y="0"/>
          <a:ext cx="1866900" cy="113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20</xdr:col>
      <xdr:colOff>335280</xdr:colOff>
      <xdr:row>0</xdr:row>
      <xdr:rowOff>0</xdr:rowOff>
    </xdr:from>
    <xdr:to>
      <xdr:col>25</xdr:col>
      <xdr:colOff>739140</xdr:colOff>
      <xdr:row>2</xdr:row>
      <xdr:rowOff>0</xdr:rowOff>
    </xdr:to>
    <xdr:pic>
      <xdr:nvPicPr>
        <xdr:cNvPr id="92162" name="Pil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85660" y="0"/>
          <a:ext cx="1866900" cy="113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20</xdr:col>
      <xdr:colOff>335280</xdr:colOff>
      <xdr:row>0</xdr:row>
      <xdr:rowOff>0</xdr:rowOff>
    </xdr:from>
    <xdr:to>
      <xdr:col>25</xdr:col>
      <xdr:colOff>739140</xdr:colOff>
      <xdr:row>2</xdr:row>
      <xdr:rowOff>0</xdr:rowOff>
    </xdr:to>
    <xdr:pic>
      <xdr:nvPicPr>
        <xdr:cNvPr id="93186" name="Pil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85660" y="0"/>
          <a:ext cx="1866900" cy="113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327660</xdr:colOff>
      <xdr:row>0</xdr:row>
      <xdr:rowOff>0</xdr:rowOff>
    </xdr:from>
    <xdr:to>
      <xdr:col>19</xdr:col>
      <xdr:colOff>739140</xdr:colOff>
      <xdr:row>1</xdr:row>
      <xdr:rowOff>472440</xdr:rowOff>
    </xdr:to>
    <xdr:pic>
      <xdr:nvPicPr>
        <xdr:cNvPr id="72724" name="Pil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1200" y="0"/>
          <a:ext cx="1905000" cy="113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L36"/>
  <sheetViews>
    <sheetView topLeftCell="A15" workbookViewId="0">
      <selection activeCell="B28" sqref="B28"/>
    </sheetView>
  </sheetViews>
  <sheetFormatPr defaultRowHeight="14.4" x14ac:dyDescent="0.3"/>
  <cols>
    <col min="1" max="1" width="4.33203125" style="72" customWidth="1"/>
    <col min="2" max="2" width="17.6640625" customWidth="1"/>
    <col min="3" max="3" width="4.33203125" style="50" customWidth="1"/>
    <col min="4" max="4" width="4.44140625" style="63" customWidth="1"/>
    <col min="5" max="5" width="4.33203125" style="59" customWidth="1"/>
    <col min="6" max="6" width="17.6640625" customWidth="1"/>
    <col min="7" max="7" width="4.33203125" customWidth="1"/>
    <col min="8" max="8" width="4.44140625" style="68" customWidth="1"/>
    <col min="9" max="9" width="4.33203125" style="60" customWidth="1"/>
    <col min="10" max="10" width="17.6640625" customWidth="1"/>
    <col min="11" max="11" width="4.44140625" style="50" customWidth="1"/>
    <col min="12" max="12" width="5.5546875" customWidth="1"/>
  </cols>
  <sheetData>
    <row r="1" spans="1:12" ht="22.8" x14ac:dyDescent="0.3">
      <c r="A1" s="13" t="str">
        <f>TRANSPOSE(Seadista!A9)</f>
        <v>Mesikäpa Minikäsipallimängud 2018</v>
      </c>
    </row>
    <row r="2" spans="1:12" ht="18" x14ac:dyDescent="0.35">
      <c r="A2" s="23" t="s">
        <v>41</v>
      </c>
      <c r="G2" s="23"/>
      <c r="H2" s="69"/>
      <c r="I2" s="61"/>
    </row>
    <row r="3" spans="1:12" x14ac:dyDescent="0.3">
      <c r="A3" t="str">
        <f>TRANSPOSE(Seadista!A12)</f>
        <v>Põlva 21.aprill</v>
      </c>
      <c r="B3" s="48"/>
      <c r="C3" s="24"/>
      <c r="D3" s="64"/>
      <c r="E3" s="48"/>
      <c r="F3" s="48"/>
      <c r="G3" s="48"/>
      <c r="H3" s="70"/>
      <c r="I3" s="48"/>
      <c r="J3" s="48"/>
      <c r="K3" s="24"/>
      <c r="L3" s="48"/>
    </row>
    <row r="4" spans="1:12" ht="16.5" customHeight="1" x14ac:dyDescent="0.3">
      <c r="B4" s="48"/>
      <c r="C4" s="24"/>
      <c r="D4" s="64"/>
      <c r="E4" s="48"/>
      <c r="F4" s="48"/>
      <c r="G4" s="48"/>
      <c r="H4" s="70"/>
      <c r="I4" s="48"/>
      <c r="J4" s="48"/>
      <c r="K4" s="24"/>
      <c r="L4" s="48"/>
    </row>
    <row r="5" spans="1:12" ht="16.5" customHeight="1" thickBot="1" x14ac:dyDescent="0.35">
      <c r="B5" s="48"/>
      <c r="C5" s="24"/>
      <c r="D5" s="64"/>
      <c r="E5" s="49"/>
      <c r="G5" s="48"/>
      <c r="H5" s="70"/>
      <c r="I5" s="48"/>
      <c r="J5" s="48"/>
      <c r="K5" s="24"/>
      <c r="L5" s="48"/>
    </row>
    <row r="6" spans="1:12" ht="16.5" customHeight="1" x14ac:dyDescent="0.3">
      <c r="A6" s="75"/>
      <c r="B6" s="73" t="s">
        <v>68</v>
      </c>
      <c r="C6" s="66">
        <v>18</v>
      </c>
      <c r="D6" s="64"/>
      <c r="H6" s="65"/>
      <c r="I6" s="48"/>
      <c r="J6" s="48"/>
      <c r="K6" s="24"/>
      <c r="L6" s="48"/>
    </row>
    <row r="7" spans="1:12" ht="16.5" customHeight="1" thickBot="1" x14ac:dyDescent="0.35">
      <c r="A7" s="76">
        <v>79</v>
      </c>
      <c r="B7" s="78" t="s">
        <v>16</v>
      </c>
      <c r="C7" s="62"/>
      <c r="D7" s="64"/>
      <c r="H7" s="71"/>
      <c r="I7" s="48"/>
      <c r="K7" s="24"/>
      <c r="L7" s="48"/>
    </row>
    <row r="8" spans="1:12" ht="16.5" customHeight="1" thickBot="1" x14ac:dyDescent="0.35">
      <c r="A8" s="77"/>
      <c r="B8" s="74" t="s">
        <v>69</v>
      </c>
      <c r="C8" s="67">
        <v>4</v>
      </c>
      <c r="D8" s="79"/>
      <c r="H8" s="65"/>
      <c r="I8" s="84" t="s">
        <v>18</v>
      </c>
      <c r="J8" s="85"/>
      <c r="K8" s="86"/>
      <c r="L8" s="48"/>
    </row>
    <row r="9" spans="1:12" ht="16.5" customHeight="1" x14ac:dyDescent="0.3">
      <c r="B9" s="48"/>
      <c r="C9" s="24"/>
      <c r="D9" s="70"/>
      <c r="E9" s="75"/>
      <c r="F9" s="73" t="s">
        <v>77</v>
      </c>
      <c r="G9" s="66">
        <v>14</v>
      </c>
      <c r="I9" s="81" t="s">
        <v>22</v>
      </c>
      <c r="J9" s="9" t="s">
        <v>100</v>
      </c>
      <c r="K9" s="82"/>
      <c r="L9" s="48"/>
    </row>
    <row r="10" spans="1:12" ht="16.5" customHeight="1" x14ac:dyDescent="0.3">
      <c r="B10" s="48"/>
      <c r="C10" s="24"/>
      <c r="D10" s="70"/>
      <c r="E10" s="76">
        <v>86</v>
      </c>
      <c r="F10" s="78" t="s">
        <v>14</v>
      </c>
      <c r="G10" s="62"/>
      <c r="I10" s="81" t="s">
        <v>23</v>
      </c>
      <c r="J10" s="9" t="s">
        <v>78</v>
      </c>
      <c r="K10" s="82"/>
      <c r="L10" s="48"/>
    </row>
    <row r="11" spans="1:12" ht="15" customHeight="1" thickBot="1" x14ac:dyDescent="0.35">
      <c r="B11" s="48"/>
      <c r="C11" s="24"/>
      <c r="D11" s="70"/>
      <c r="E11" s="77"/>
      <c r="F11" s="74" t="s">
        <v>78</v>
      </c>
      <c r="G11" s="67">
        <v>13</v>
      </c>
      <c r="I11" s="81" t="s">
        <v>24</v>
      </c>
      <c r="J11" s="9" t="s">
        <v>79</v>
      </c>
      <c r="K11" s="82"/>
      <c r="L11" s="48"/>
    </row>
    <row r="12" spans="1:12" ht="16.5" customHeight="1" thickBot="1" x14ac:dyDescent="0.35">
      <c r="A12" s="75"/>
      <c r="B12" s="73" t="s">
        <v>70</v>
      </c>
      <c r="C12" s="66">
        <v>17</v>
      </c>
      <c r="D12" s="80"/>
      <c r="I12" s="83" t="s">
        <v>25</v>
      </c>
      <c r="J12" s="91" t="s">
        <v>80</v>
      </c>
      <c r="K12" s="90"/>
      <c r="L12" s="48"/>
    </row>
    <row r="13" spans="1:12" ht="16.5" customHeight="1" thickBot="1" x14ac:dyDescent="0.35">
      <c r="A13" s="76">
        <v>80</v>
      </c>
      <c r="B13" s="78" t="s">
        <v>17</v>
      </c>
      <c r="C13" s="62"/>
      <c r="E13" s="49"/>
      <c r="G13" s="48"/>
      <c r="I13" s="92">
        <v>5</v>
      </c>
      <c r="J13" s="93" t="s">
        <v>87</v>
      </c>
      <c r="K13" s="94"/>
      <c r="L13" s="48"/>
    </row>
    <row r="14" spans="1:12" ht="16.5" customHeight="1" thickBot="1" x14ac:dyDescent="0.35">
      <c r="A14" s="77"/>
      <c r="B14" s="74" t="s">
        <v>71</v>
      </c>
      <c r="C14" s="67">
        <v>13</v>
      </c>
      <c r="D14" s="64"/>
      <c r="E14" s="75"/>
      <c r="F14" s="73" t="s">
        <v>79</v>
      </c>
      <c r="G14" s="66">
        <v>18</v>
      </c>
      <c r="H14" s="65"/>
      <c r="I14" s="81"/>
      <c r="J14" s="9" t="s">
        <v>73</v>
      </c>
      <c r="K14" s="82"/>
      <c r="L14" s="48"/>
    </row>
    <row r="15" spans="1:12" ht="16.5" customHeight="1" x14ac:dyDescent="0.3">
      <c r="D15" s="64"/>
      <c r="E15" s="76">
        <v>85</v>
      </c>
      <c r="F15" s="78" t="s">
        <v>15</v>
      </c>
      <c r="G15" s="62"/>
      <c r="H15" s="71"/>
      <c r="I15" s="81">
        <v>7</v>
      </c>
      <c r="J15" s="9" t="s">
        <v>88</v>
      </c>
      <c r="K15" s="82"/>
      <c r="L15" s="48"/>
    </row>
    <row r="16" spans="1:12" ht="16.5" customHeight="1" thickBot="1" x14ac:dyDescent="0.35">
      <c r="B16" s="48"/>
      <c r="C16" s="24"/>
      <c r="D16" s="64"/>
      <c r="E16" s="77"/>
      <c r="F16" s="74" t="s">
        <v>80</v>
      </c>
      <c r="G16" s="67">
        <v>6</v>
      </c>
      <c r="H16" s="65"/>
      <c r="I16" s="81"/>
      <c r="J16" s="96" t="s">
        <v>91</v>
      </c>
      <c r="K16" s="82"/>
      <c r="L16" s="48"/>
    </row>
    <row r="17" spans="1:12" ht="16.5" customHeight="1" x14ac:dyDescent="0.3">
      <c r="B17" s="48"/>
      <c r="C17" s="24"/>
      <c r="D17" s="64"/>
      <c r="H17" s="70"/>
      <c r="I17" s="81">
        <v>9</v>
      </c>
      <c r="J17" s="9" t="s">
        <v>89</v>
      </c>
      <c r="K17" s="82"/>
      <c r="L17" s="48"/>
    </row>
    <row r="18" spans="1:12" ht="16.5" customHeight="1" x14ac:dyDescent="0.3">
      <c r="B18" s="48"/>
      <c r="C18" s="24"/>
      <c r="D18" s="64"/>
      <c r="H18" s="60"/>
      <c r="I18" s="81"/>
      <c r="J18" s="96" t="s">
        <v>92</v>
      </c>
      <c r="K18" s="82"/>
      <c r="L18" s="48"/>
    </row>
    <row r="19" spans="1:12" ht="16.5" customHeight="1" x14ac:dyDescent="0.3">
      <c r="B19" s="48"/>
      <c r="C19" s="24"/>
      <c r="D19" s="64"/>
      <c r="H19" s="60"/>
      <c r="I19" s="81">
        <v>11</v>
      </c>
      <c r="J19" s="9" t="s">
        <v>90</v>
      </c>
      <c r="K19" s="82"/>
      <c r="L19" s="48"/>
    </row>
    <row r="20" spans="1:12" ht="15" thickBot="1" x14ac:dyDescent="0.35">
      <c r="B20" s="48"/>
      <c r="C20" s="24"/>
      <c r="D20" s="64"/>
      <c r="H20" s="60"/>
      <c r="I20" s="83"/>
      <c r="J20" s="95" t="s">
        <v>86</v>
      </c>
      <c r="K20" s="90"/>
      <c r="L20" s="48"/>
    </row>
    <row r="21" spans="1:12" x14ac:dyDescent="0.3">
      <c r="B21" s="48"/>
      <c r="C21" s="24"/>
      <c r="D21" s="64"/>
      <c r="H21" s="60"/>
      <c r="J21" s="48"/>
      <c r="K21" s="24"/>
      <c r="L21" s="48"/>
    </row>
    <row r="22" spans="1:12" x14ac:dyDescent="0.3">
      <c r="A22" s="72">
        <v>1</v>
      </c>
      <c r="B22" s="48" t="s">
        <v>111</v>
      </c>
      <c r="C22" s="24"/>
      <c r="D22" s="64"/>
      <c r="H22" s="60"/>
      <c r="J22" s="48"/>
      <c r="K22" s="24"/>
      <c r="L22" s="48"/>
    </row>
    <row r="23" spans="1:12" x14ac:dyDescent="0.3">
      <c r="B23" s="48" t="s">
        <v>107</v>
      </c>
      <c r="C23" s="24"/>
      <c r="D23" s="64"/>
      <c r="H23" s="60"/>
      <c r="J23" s="48"/>
      <c r="K23" s="24"/>
      <c r="L23" s="48"/>
    </row>
    <row r="24" spans="1:12" x14ac:dyDescent="0.3">
      <c r="A24" s="72">
        <v>2</v>
      </c>
      <c r="B24" s="48" t="s">
        <v>108</v>
      </c>
      <c r="C24" s="24"/>
      <c r="D24" s="64"/>
      <c r="H24" s="70"/>
      <c r="I24" s="48"/>
      <c r="J24" s="48"/>
      <c r="K24" s="24"/>
      <c r="L24" s="48"/>
    </row>
    <row r="25" spans="1:12" x14ac:dyDescent="0.3">
      <c r="B25" s="48" t="s">
        <v>109</v>
      </c>
      <c r="C25" s="24"/>
      <c r="D25" s="64"/>
      <c r="H25" s="70"/>
      <c r="I25" s="48"/>
      <c r="J25" s="48"/>
      <c r="K25" s="24"/>
      <c r="L25" s="48"/>
    </row>
    <row r="26" spans="1:12" x14ac:dyDescent="0.3">
      <c r="A26" s="72">
        <v>3</v>
      </c>
      <c r="B26" s="48" t="s">
        <v>110</v>
      </c>
      <c r="C26" s="24"/>
      <c r="D26" s="64"/>
      <c r="H26" s="70"/>
      <c r="I26" s="48"/>
      <c r="J26" s="48"/>
      <c r="K26" s="24"/>
      <c r="L26" s="48"/>
    </row>
    <row r="27" spans="1:12" x14ac:dyDescent="0.3">
      <c r="B27" s="48" t="s">
        <v>112</v>
      </c>
      <c r="C27" s="24"/>
      <c r="D27" s="64"/>
      <c r="H27" s="70"/>
      <c r="I27" s="48"/>
      <c r="J27" s="48"/>
      <c r="K27" s="24"/>
      <c r="L27" s="48"/>
    </row>
    <row r="28" spans="1:12" x14ac:dyDescent="0.3">
      <c r="B28" s="48"/>
      <c r="C28" s="24"/>
      <c r="D28" s="64"/>
      <c r="H28" s="70"/>
      <c r="I28" s="48"/>
      <c r="J28" s="48"/>
      <c r="K28" s="24"/>
      <c r="L28" s="48"/>
    </row>
    <row r="29" spans="1:12" x14ac:dyDescent="0.3">
      <c r="B29" s="48"/>
      <c r="C29" s="24"/>
      <c r="D29" s="64"/>
      <c r="E29" s="48"/>
      <c r="F29" s="48"/>
      <c r="G29" s="48"/>
      <c r="H29" s="70"/>
      <c r="I29" s="48"/>
      <c r="J29" s="48"/>
      <c r="K29" s="24"/>
      <c r="L29" s="48"/>
    </row>
    <row r="30" spans="1:12" x14ac:dyDescent="0.3">
      <c r="B30" s="48"/>
      <c r="C30" s="24"/>
      <c r="D30" s="64"/>
      <c r="E30" s="48"/>
      <c r="F30" s="48"/>
      <c r="G30" s="48"/>
      <c r="H30" s="70"/>
      <c r="I30" s="48"/>
      <c r="J30" s="48"/>
      <c r="K30" s="24"/>
      <c r="L30" s="48"/>
    </row>
    <row r="31" spans="1:12" x14ac:dyDescent="0.3">
      <c r="B31" s="48"/>
      <c r="C31" s="24"/>
      <c r="D31" s="64"/>
      <c r="E31" s="48"/>
      <c r="F31" s="48"/>
      <c r="G31" s="48"/>
      <c r="H31" s="70"/>
      <c r="I31" s="48"/>
      <c r="J31" s="48"/>
      <c r="K31" s="24"/>
      <c r="L31" s="48"/>
    </row>
    <row r="32" spans="1:12" x14ac:dyDescent="0.3">
      <c r="B32" s="48"/>
      <c r="C32" s="24"/>
      <c r="D32" s="64"/>
      <c r="E32" s="48"/>
      <c r="F32" s="48"/>
      <c r="G32" s="48"/>
      <c r="H32" s="70"/>
      <c r="I32" s="48"/>
      <c r="J32" s="48"/>
      <c r="K32" s="24"/>
      <c r="L32" s="48"/>
    </row>
    <row r="33" spans="2:12" x14ac:dyDescent="0.3">
      <c r="B33" s="48"/>
      <c r="C33" s="24"/>
      <c r="D33" s="64"/>
      <c r="E33" s="48"/>
      <c r="F33" s="48"/>
      <c r="G33" s="48"/>
      <c r="H33" s="70"/>
      <c r="I33" s="48"/>
      <c r="J33" s="48"/>
      <c r="K33" s="24"/>
      <c r="L33" s="48"/>
    </row>
    <row r="34" spans="2:12" x14ac:dyDescent="0.3">
      <c r="B34" s="48"/>
      <c r="C34" s="24"/>
      <c r="D34" s="64"/>
      <c r="E34" s="48"/>
      <c r="F34" s="48"/>
      <c r="G34" s="48"/>
      <c r="H34" s="70"/>
      <c r="I34" s="48"/>
      <c r="J34" s="48"/>
      <c r="K34" s="24"/>
      <c r="L34" s="48"/>
    </row>
    <row r="35" spans="2:12" x14ac:dyDescent="0.3">
      <c r="B35" s="24"/>
      <c r="C35" s="24"/>
      <c r="D35" s="64"/>
      <c r="E35" s="48"/>
      <c r="F35" s="24"/>
      <c r="G35" s="24"/>
      <c r="H35" s="64"/>
      <c r="I35" s="48"/>
      <c r="J35" s="24"/>
      <c r="K35" s="24"/>
      <c r="L35" s="24"/>
    </row>
    <row r="36" spans="2:12" x14ac:dyDescent="0.3">
      <c r="B36" s="24"/>
      <c r="C36" s="24"/>
      <c r="D36" s="64"/>
      <c r="E36" s="48"/>
      <c r="F36" s="24"/>
      <c r="G36" s="24"/>
      <c r="H36" s="64"/>
      <c r="I36" s="48"/>
      <c r="J36" s="24"/>
      <c r="K36" s="24"/>
      <c r="L36" s="24"/>
    </row>
  </sheetData>
  <pageMargins left="0.62992125984251968" right="0.35433070866141736" top="0.51181102362204722" bottom="0.55118110236220474" header="0.31496062992125984" footer="0.31496062992125984"/>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2"/>
  <sheetViews>
    <sheetView zoomScale="90" zoomScaleNormal="90" workbookViewId="0">
      <selection activeCell="L7" sqref="L7:N7"/>
    </sheetView>
  </sheetViews>
  <sheetFormatPr defaultRowHeight="15.6" x14ac:dyDescent="0.3"/>
  <cols>
    <col min="1" max="1" width="4.6640625" customWidth="1"/>
    <col min="2" max="2" width="29.66406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6" width="10.88671875" style="16" customWidth="1"/>
    <col min="17" max="19" width="14.44140625" style="18" hidden="1" customWidth="1"/>
    <col min="20" max="20" width="10.88671875" style="18" customWidth="1"/>
  </cols>
  <sheetData>
    <row r="1" spans="1:20" s="15" customFormat="1" ht="52.5" customHeight="1" x14ac:dyDescent="0.3">
      <c r="B1" s="87" t="str">
        <f>TRANSPOSE(Seadista!A9)</f>
        <v>Mesikäpa Minikäsipallimängud 2018</v>
      </c>
      <c r="N1" s="14"/>
      <c r="O1" s="14"/>
      <c r="P1" s="14"/>
      <c r="Q1" s="14"/>
    </row>
    <row r="2" spans="1:20" s="16" customFormat="1" ht="37.5" customHeight="1" x14ac:dyDescent="0.25">
      <c r="B2" s="89" t="str">
        <f>TRANSPOSE(Seadista!A12)</f>
        <v>Põlva 21.aprill</v>
      </c>
      <c r="C2" s="17"/>
      <c r="D2" s="17"/>
      <c r="E2" s="17"/>
      <c r="F2" s="17"/>
      <c r="G2" s="17"/>
      <c r="H2" s="17"/>
      <c r="I2" s="17"/>
      <c r="J2" s="17"/>
      <c r="K2" s="17"/>
      <c r="N2" s="18"/>
      <c r="O2" s="18"/>
      <c r="P2" s="18"/>
      <c r="Q2" s="18"/>
    </row>
    <row r="3" spans="1:20" s="19" customFormat="1" ht="30" customHeight="1" x14ac:dyDescent="0.3">
      <c r="A3" s="119" t="s">
        <v>40</v>
      </c>
      <c r="B3" s="120"/>
      <c r="C3" s="120"/>
      <c r="D3" s="120"/>
      <c r="E3" s="120"/>
      <c r="F3" s="120"/>
      <c r="G3" s="120"/>
      <c r="H3" s="120"/>
      <c r="I3" s="120"/>
      <c r="J3" s="120"/>
      <c r="K3" s="120"/>
      <c r="L3" s="120"/>
      <c r="M3" s="120"/>
      <c r="N3" s="120"/>
      <c r="O3" s="120"/>
      <c r="P3" s="120"/>
      <c r="Q3" s="120"/>
      <c r="R3" s="120"/>
      <c r="S3" s="120"/>
      <c r="T3" s="121"/>
    </row>
    <row r="4" spans="1:20" s="20" customFormat="1" ht="23.25" customHeight="1" x14ac:dyDescent="0.3">
      <c r="A4" s="52"/>
      <c r="B4" s="53" t="s">
        <v>6</v>
      </c>
      <c r="C4" s="122">
        <v>1</v>
      </c>
      <c r="D4" s="123"/>
      <c r="E4" s="124"/>
      <c r="F4" s="122">
        <v>2</v>
      </c>
      <c r="G4" s="123"/>
      <c r="H4" s="124"/>
      <c r="I4" s="122">
        <v>3</v>
      </c>
      <c r="J4" s="123"/>
      <c r="K4" s="124"/>
      <c r="L4" s="122">
        <v>4</v>
      </c>
      <c r="M4" s="123"/>
      <c r="N4" s="124"/>
      <c r="O4" s="25" t="s">
        <v>7</v>
      </c>
      <c r="P4" s="25" t="s">
        <v>8</v>
      </c>
      <c r="Q4" s="55" t="s">
        <v>9</v>
      </c>
      <c r="R4" s="55" t="s">
        <v>10</v>
      </c>
      <c r="S4" s="55"/>
      <c r="T4" s="25" t="s">
        <v>11</v>
      </c>
    </row>
    <row r="5" spans="1:20" s="14" customFormat="1" ht="30" customHeight="1" x14ac:dyDescent="0.3">
      <c r="A5" s="114">
        <f>TRANSPOSE(C4)</f>
        <v>1</v>
      </c>
      <c r="B5" s="116" t="s">
        <v>28</v>
      </c>
      <c r="C5" s="100"/>
      <c r="D5" s="101"/>
      <c r="E5" s="102"/>
      <c r="F5" s="125">
        <f>IF(AND(ISNUMBER(F6),ISNUMBER(H6)),IF(F6=H6,Seadista!B6,IF(F6-H6&gt;0,Seadista!B4,Seadista!B5)),"Mängimata")</f>
        <v>0</v>
      </c>
      <c r="G5" s="126"/>
      <c r="H5" s="127"/>
      <c r="I5" s="125">
        <f>IF(AND(ISNUMBER(I6),ISNUMBER(K6)),IF(I6=K6,Seadista!B6,IF(I6-K6&gt;0,Seadista!B4,Seadista!B5)),"Mängimata")</f>
        <v>0</v>
      </c>
      <c r="J5" s="126"/>
      <c r="K5" s="127"/>
      <c r="L5" s="125">
        <f>IF(AND(ISNUMBER(L6),ISNUMBER(N6)),IF(L6=N6,Seadista!B6,IF(L6-N6&gt;0,Seadista!B4,Seadista!B5)),"Mängimata")</f>
        <v>0</v>
      </c>
      <c r="M5" s="126"/>
      <c r="N5" s="127"/>
      <c r="O5" s="106">
        <f>SUMIF(C5:L5,"&gt;=0")</f>
        <v>0</v>
      </c>
      <c r="P5" s="108">
        <f>IF(AND(ISNUMBER(F6),ISNUMBER(H6),ISNUMBER(I6),ISNUMBER(K6),ISNUMBER(L6),ISNUMBER(N6)),F6-H6+I6-K6+L6-N6,"pooleli")</f>
        <v>-16</v>
      </c>
      <c r="Q5" s="42">
        <f>RANK($O5,$O$5:$O$12,-1)</f>
        <v>1</v>
      </c>
      <c r="R5" s="42">
        <f>RANK($P5,$P$5:$P$12,-1)*0.01</f>
        <v>0.01</v>
      </c>
      <c r="S5" s="42">
        <f>Q5+R5</f>
        <v>1.01</v>
      </c>
      <c r="T5" s="110">
        <f>IF(AND(ISNUMBER($S$5),ISNUMBER($S$7),ISNUMBER($S$9),ISNUMBER($S$11)),RANK($S5,$S$5:$S$12),"pooleli")</f>
        <v>4</v>
      </c>
    </row>
    <row r="6" spans="1:20" s="14" customFormat="1" ht="30" customHeight="1" x14ac:dyDescent="0.3">
      <c r="A6" s="115"/>
      <c r="B6" s="117"/>
      <c r="C6" s="103"/>
      <c r="D6" s="104"/>
      <c r="E6" s="105"/>
      <c r="F6" s="43">
        <v>1</v>
      </c>
      <c r="G6" s="44" t="s">
        <v>12</v>
      </c>
      <c r="H6" s="45">
        <v>5</v>
      </c>
      <c r="I6" s="43">
        <v>2</v>
      </c>
      <c r="J6" s="44" t="s">
        <v>12</v>
      </c>
      <c r="K6" s="45">
        <v>10</v>
      </c>
      <c r="L6" s="43">
        <v>1</v>
      </c>
      <c r="M6" s="44" t="s">
        <v>12</v>
      </c>
      <c r="N6" s="45">
        <v>5</v>
      </c>
      <c r="O6" s="107"/>
      <c r="P6" s="109"/>
      <c r="Q6" s="46"/>
      <c r="R6" s="46"/>
      <c r="S6" s="46"/>
      <c r="T6" s="111"/>
    </row>
    <row r="7" spans="1:20" s="14" customFormat="1" ht="30" customHeight="1" x14ac:dyDescent="0.3">
      <c r="A7" s="114">
        <f>TRANSPOSE(F4)</f>
        <v>2</v>
      </c>
      <c r="B7" s="116" t="s">
        <v>20</v>
      </c>
      <c r="C7" s="125">
        <f>IF(AND(ISNUMBER(C8),ISNUMBER(E8)),IF(C8=E8,Seadista!B6,IF(C8-E8&gt;0,Seadista!B4,Seadista!B5)),"Mängimata")</f>
        <v>2</v>
      </c>
      <c r="D7" s="126"/>
      <c r="E7" s="127"/>
      <c r="F7" s="100"/>
      <c r="G7" s="101"/>
      <c r="H7" s="102"/>
      <c r="I7" s="125">
        <f>IF(AND(ISNUMBER(I8),ISNUMBER(K8)),IF(I8=K8,Seadista!B6,IF(I8-K8&gt;0,Seadista!B4,Seadista!B5)),"Mängimata")</f>
        <v>0</v>
      </c>
      <c r="J7" s="126"/>
      <c r="K7" s="127"/>
      <c r="L7" s="125">
        <f>IF(AND(ISNUMBER(L8),ISNUMBER(N8)),IF(L8=N8,Seadista!B6,IF(L8-N8&gt;0,Seadista!B4,Seadista!B5)),"Mängimata")</f>
        <v>2</v>
      </c>
      <c r="M7" s="126"/>
      <c r="N7" s="127"/>
      <c r="O7" s="106">
        <f>SUMIF(C7:L7,"&gt;=0")</f>
        <v>4</v>
      </c>
      <c r="P7" s="108">
        <f>IF(AND(ISNUMBER(C8),ISNUMBER(E8),ISNUMBER(I8),ISNUMBER(K8),ISNUMBER(L8),ISNUMBER(N8)),C8-E8+I8-K8+L8-N8,"pooleli")</f>
        <v>7</v>
      </c>
      <c r="Q7" s="42">
        <f>RANK($O7,$O$5:$O$12,-1)</f>
        <v>3</v>
      </c>
      <c r="R7" s="42">
        <f>RANK($P7,$P$5:$P$12,-1)*0.01</f>
        <v>0.03</v>
      </c>
      <c r="S7" s="42">
        <f>Q7+R7</f>
        <v>3.03</v>
      </c>
      <c r="T7" s="110">
        <f>IF(AND(ISNUMBER($S$5),ISNUMBER($S$7),ISNUMBER($S$9),ISNUMBER($S$11)),RANK($S7,$S$5:$S$12),"pooleli")</f>
        <v>2</v>
      </c>
    </row>
    <row r="8" spans="1:20" s="14" customFormat="1" ht="30" customHeight="1" x14ac:dyDescent="0.3">
      <c r="A8" s="115"/>
      <c r="B8" s="117"/>
      <c r="C8" s="43">
        <f>IF(ISBLANK(H6),"",H6)</f>
        <v>5</v>
      </c>
      <c r="D8" s="47" t="s">
        <v>12</v>
      </c>
      <c r="E8" s="45">
        <f>IF(ISBLANK(F6),"",F6)</f>
        <v>1</v>
      </c>
      <c r="F8" s="103"/>
      <c r="G8" s="104"/>
      <c r="H8" s="105"/>
      <c r="I8" s="43">
        <v>6</v>
      </c>
      <c r="J8" s="44" t="s">
        <v>12</v>
      </c>
      <c r="K8" s="45">
        <v>7</v>
      </c>
      <c r="L8" s="43">
        <v>7</v>
      </c>
      <c r="M8" s="44" t="s">
        <v>12</v>
      </c>
      <c r="N8" s="45">
        <v>3</v>
      </c>
      <c r="O8" s="107"/>
      <c r="P8" s="109"/>
      <c r="Q8" s="46"/>
      <c r="R8" s="42"/>
      <c r="S8" s="42"/>
      <c r="T8" s="111"/>
    </row>
    <row r="9" spans="1:20" s="14" customFormat="1" ht="30" customHeight="1" x14ac:dyDescent="0.3">
      <c r="A9" s="114">
        <f>TRANSPOSE(I4)</f>
        <v>3</v>
      </c>
      <c r="B9" s="116" t="s">
        <v>21</v>
      </c>
      <c r="C9" s="125">
        <f>IF(AND(ISNUMBER(C10),ISNUMBER(E10)),IF(C10=E10,Seadista!B6,IF(C10-E10&gt;0,Seadista!B4,Seadista!B5)),"Mängimata")</f>
        <v>2</v>
      </c>
      <c r="D9" s="126"/>
      <c r="E9" s="127"/>
      <c r="F9" s="125">
        <f>IF(AND(ISNUMBER(F10),ISNUMBER(H10)),IF(F10=H10,Seadista!B6,IF(F10-H10&gt;0,Seadista!B4,Seadista!B5)),"Mängimata")</f>
        <v>2</v>
      </c>
      <c r="G9" s="126"/>
      <c r="H9" s="127"/>
      <c r="I9" s="100"/>
      <c r="J9" s="101"/>
      <c r="K9" s="102"/>
      <c r="L9" s="125">
        <f>IF(AND(ISNUMBER(L10),ISNUMBER(N10)),IF(L10=N10,Seadista!B6,IF(L10-N10&gt;0,Seadista!B4,Seadista!B5)),"Mängimata")</f>
        <v>2</v>
      </c>
      <c r="M9" s="126"/>
      <c r="N9" s="127"/>
      <c r="O9" s="106">
        <f>SUMIF(C9:L9,"&gt;=0")</f>
        <v>6</v>
      </c>
      <c r="P9" s="108">
        <f>IF(AND(ISNUMBER(C10),ISNUMBER(E10),ISNUMBER(F10),ISNUMBER(H10),ISNUMBER(L10),ISNUMBER(N10)),C10-E10+F10-H10+L10-N10,"pooleli")</f>
        <v>13</v>
      </c>
      <c r="Q9" s="42">
        <f>RANK($O9,$O$5:$O$12,-1)</f>
        <v>4</v>
      </c>
      <c r="R9" s="42">
        <f>RANK($P9,$P$5:$P$12,-1)*0.01</f>
        <v>0.04</v>
      </c>
      <c r="S9" s="42">
        <f>Q9+R9</f>
        <v>4.04</v>
      </c>
      <c r="T9" s="110">
        <f>IF(AND(ISNUMBER($S$5),ISNUMBER($S$7),ISNUMBER($S$9),ISNUMBER($S$11)),RANK($S9,$S$5:$S$12),"pooleli")</f>
        <v>1</v>
      </c>
    </row>
    <row r="10" spans="1:20" s="14" customFormat="1" ht="30" customHeight="1" x14ac:dyDescent="0.3">
      <c r="A10" s="115"/>
      <c r="B10" s="117"/>
      <c r="C10" s="43">
        <f>IF(ISBLANK(K6),"",K6)</f>
        <v>10</v>
      </c>
      <c r="D10" s="44" t="s">
        <v>12</v>
      </c>
      <c r="E10" s="45">
        <f>IF(ISBLANK(I6),"",I6)</f>
        <v>2</v>
      </c>
      <c r="F10" s="43">
        <f>IF(ISBLANK(K8),"",K8)</f>
        <v>7</v>
      </c>
      <c r="G10" s="44" t="s">
        <v>12</v>
      </c>
      <c r="H10" s="45">
        <f>IF(ISBLANK(I8),"",I8)</f>
        <v>6</v>
      </c>
      <c r="I10" s="103"/>
      <c r="J10" s="104"/>
      <c r="K10" s="105"/>
      <c r="L10" s="43">
        <v>7</v>
      </c>
      <c r="M10" s="44" t="s">
        <v>12</v>
      </c>
      <c r="N10" s="45">
        <v>3</v>
      </c>
      <c r="O10" s="107"/>
      <c r="P10" s="109"/>
      <c r="Q10" s="46"/>
      <c r="R10" s="42"/>
      <c r="S10" s="42"/>
      <c r="T10" s="111"/>
    </row>
    <row r="11" spans="1:20" s="14" customFormat="1" ht="30" customHeight="1" x14ac:dyDescent="0.3">
      <c r="A11" s="114">
        <f>TRANSPOSE(L4)</f>
        <v>4</v>
      </c>
      <c r="B11" s="116" t="s">
        <v>39</v>
      </c>
      <c r="C11" s="125">
        <f>IF(AND(ISNUMBER(C12),ISNUMBER(E12)),IF(C12=E12,Seadista!B6,IF(C12-E12&gt;0,Seadista!B4,Seadista!B5)),"Mängimata")</f>
        <v>2</v>
      </c>
      <c r="D11" s="126"/>
      <c r="E11" s="127"/>
      <c r="F11" s="125">
        <f>IF(AND(ISNUMBER(F12),ISNUMBER(H12)),IF(F12=H12,Seadista!B6,IF(F12-H12&gt;0,Seadista!B4,Seadista!B5)),"Mängimata")</f>
        <v>0</v>
      </c>
      <c r="G11" s="126"/>
      <c r="H11" s="127"/>
      <c r="I11" s="125">
        <f>IF(AND(ISNUMBER(I12),ISNUMBER(K12)),IF(I12=K12,Seadista!B6,IF(I12-K12&gt;0,Seadista!B4,Seadista!B5)),"Mängimata")</f>
        <v>0</v>
      </c>
      <c r="J11" s="126"/>
      <c r="K11" s="127"/>
      <c r="L11" s="100"/>
      <c r="M11" s="101"/>
      <c r="N11" s="102"/>
      <c r="O11" s="106">
        <f>SUMIF(C11:M11,"&gt;=0")</f>
        <v>2</v>
      </c>
      <c r="P11" s="128">
        <f>IF(AND(ISNUMBER(C12),ISNUMBER(E12),ISNUMBER(F12),ISNUMBER(H12),ISNUMBER(I12),ISNUMBER(K12)),C12-E12+F12-H12+I12-K12,"pooleli")</f>
        <v>-4</v>
      </c>
      <c r="Q11" s="46">
        <f>RANK($O11,$O$5:$O$12,-1)</f>
        <v>2</v>
      </c>
      <c r="R11" s="42">
        <f>RANK($P11,$P$5:$P$12,-1)*0.01</f>
        <v>0.02</v>
      </c>
      <c r="S11" s="42">
        <f>Q11+R11</f>
        <v>2.02</v>
      </c>
      <c r="T11" s="110">
        <f>IF(AND(ISNUMBER($S$5),ISNUMBER($S$7),ISNUMBER($S$9),ISNUMBER($S$11)),RANK($S11,$S$5:$S$12),"pooleli")</f>
        <v>3</v>
      </c>
    </row>
    <row r="12" spans="1:20" s="14" customFormat="1" ht="30" customHeight="1" x14ac:dyDescent="0.3">
      <c r="A12" s="115"/>
      <c r="B12" s="117"/>
      <c r="C12" s="43">
        <f>IF(ISBLANK(N6),"",N6)</f>
        <v>5</v>
      </c>
      <c r="D12" s="44" t="s">
        <v>12</v>
      </c>
      <c r="E12" s="45">
        <f>IF(ISBLANK(L6),"",L6)</f>
        <v>1</v>
      </c>
      <c r="F12" s="43">
        <f>IF(ISBLANK(N8),"",N8)</f>
        <v>3</v>
      </c>
      <c r="G12" s="44" t="s">
        <v>12</v>
      </c>
      <c r="H12" s="45">
        <f>IF(ISBLANK(L8),"",L8)</f>
        <v>7</v>
      </c>
      <c r="I12" s="43">
        <f>IF(ISBLANK(N10),"",N10)</f>
        <v>3</v>
      </c>
      <c r="J12" s="44" t="s">
        <v>12</v>
      </c>
      <c r="K12" s="45">
        <f>IF(ISBLANK(L10),"",L10)</f>
        <v>7</v>
      </c>
      <c r="L12" s="103"/>
      <c r="M12" s="104"/>
      <c r="N12" s="105"/>
      <c r="O12" s="107"/>
      <c r="P12" s="129"/>
      <c r="Q12" s="46"/>
      <c r="R12" s="42"/>
      <c r="S12" s="42"/>
      <c r="T12" s="111"/>
    </row>
  </sheetData>
  <mergeCells count="41">
    <mergeCell ref="F11:H11"/>
    <mergeCell ref="I11:K11"/>
    <mergeCell ref="L11:N12"/>
    <mergeCell ref="O11:O12"/>
    <mergeCell ref="P11:P12"/>
    <mergeCell ref="O7:O8"/>
    <mergeCell ref="P7:P8"/>
    <mergeCell ref="T7:T8"/>
    <mergeCell ref="A9:A10"/>
    <mergeCell ref="B9:B10"/>
    <mergeCell ref="C9:E9"/>
    <mergeCell ref="F9:H9"/>
    <mergeCell ref="I9:K10"/>
    <mergeCell ref="L9:N9"/>
    <mergeCell ref="T11:T12"/>
    <mergeCell ref="P9:P10"/>
    <mergeCell ref="T9:T10"/>
    <mergeCell ref="A11:A12"/>
    <mergeCell ref="B11:B12"/>
    <mergeCell ref="C11:E11"/>
    <mergeCell ref="O9:O10"/>
    <mergeCell ref="L5:N5"/>
    <mergeCell ref="O5:O6"/>
    <mergeCell ref="P5:P6"/>
    <mergeCell ref="T5:T6"/>
    <mergeCell ref="I5:K5"/>
    <mergeCell ref="L7:N7"/>
    <mergeCell ref="A3:T3"/>
    <mergeCell ref="C4:E4"/>
    <mergeCell ref="F4:H4"/>
    <mergeCell ref="I4:K4"/>
    <mergeCell ref="L4:N4"/>
    <mergeCell ref="A5:A6"/>
    <mergeCell ref="B5:B6"/>
    <mergeCell ref="C5:E6"/>
    <mergeCell ref="F5:H5"/>
    <mergeCell ref="A7:A8"/>
    <mergeCell ref="B7:B8"/>
    <mergeCell ref="C7:E7"/>
    <mergeCell ref="F7:H8"/>
    <mergeCell ref="I7:K7"/>
  </mergeCells>
  <pageMargins left="0.70866141732283472" right="0.70866141732283472" top="0.74803149606299213" bottom="0.74803149606299213" header="0.31496062992125984" footer="0.31496062992125984"/>
  <pageSetup paperSize="9" orientation="landscape" r:id="rId1"/>
  <ignoredErrors>
    <ignoredError sqref="C8"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A13" sqref="A13"/>
    </sheetView>
  </sheetViews>
  <sheetFormatPr defaultRowHeight="14.4" x14ac:dyDescent="0.3"/>
  <cols>
    <col min="1" max="1" width="61.44140625" customWidth="1"/>
  </cols>
  <sheetData>
    <row r="1" spans="1:2" ht="15" thickBot="1" x14ac:dyDescent="0.35"/>
    <row r="2" spans="1:2" ht="30" x14ac:dyDescent="0.3">
      <c r="A2" s="1" t="s">
        <v>0</v>
      </c>
      <c r="B2" s="2"/>
    </row>
    <row r="3" spans="1:2" x14ac:dyDescent="0.3">
      <c r="A3" s="3"/>
      <c r="B3" s="4"/>
    </row>
    <row r="4" spans="1:2" ht="17.399999999999999" x14ac:dyDescent="0.3">
      <c r="A4" s="5" t="s">
        <v>1</v>
      </c>
      <c r="B4" s="6">
        <v>2</v>
      </c>
    </row>
    <row r="5" spans="1:2" ht="17.399999999999999" x14ac:dyDescent="0.3">
      <c r="A5" s="5" t="s">
        <v>2</v>
      </c>
      <c r="B5" s="6">
        <v>0</v>
      </c>
    </row>
    <row r="6" spans="1:2" ht="18" thickBot="1" x14ac:dyDescent="0.35">
      <c r="A6" s="7" t="s">
        <v>3</v>
      </c>
      <c r="B6" s="8">
        <v>1</v>
      </c>
    </row>
    <row r="7" spans="1:2" x14ac:dyDescent="0.3">
      <c r="A7" s="9"/>
      <c r="B7" s="9"/>
    </row>
    <row r="8" spans="1:2" ht="37.5" customHeight="1" thickBot="1" x14ac:dyDescent="0.35">
      <c r="A8" s="10" t="s">
        <v>4</v>
      </c>
    </row>
    <row r="9" spans="1:2" ht="18" thickBot="1" x14ac:dyDescent="0.35">
      <c r="A9" s="11" t="s">
        <v>33</v>
      </c>
    </row>
    <row r="11" spans="1:2" ht="28.8" x14ac:dyDescent="0.3">
      <c r="A11" s="10" t="s">
        <v>19</v>
      </c>
    </row>
    <row r="12" spans="1:2" x14ac:dyDescent="0.3">
      <c r="A12" s="88" t="s">
        <v>34</v>
      </c>
    </row>
  </sheetData>
  <phoneticPr fontId="1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workbookViewId="0">
      <selection activeCell="I40" sqref="I40"/>
    </sheetView>
  </sheetViews>
  <sheetFormatPr defaultRowHeight="13.2" x14ac:dyDescent="0.25"/>
  <cols>
    <col min="1" max="16384" width="8.88671875" style="12"/>
  </cols>
  <sheetData/>
  <sheetProtection password="CC8E" sheet="1" objects="1" scenarios="1"/>
  <phoneticPr fontId="12" type="noConversion"/>
  <printOptions horizontalCentered="1" gridLinesSet="0"/>
  <pageMargins left="0.74803149606299213" right="0.74803149606299213" top="0.98425196850393704" bottom="0.98425196850393704" header="0.51181102362204722" footer="0.51181102362204722"/>
  <pageSetup paperSize="9" orientation="portrait" horizontalDpi="180" verticalDpi="180" r:id="rId1"/>
  <headerFooter alignWithMargins="0">
    <oddHeader>&amp;CVäike "Turniiriabimees"&amp;RDesigned by V.Jürna
1998/99</oddHeader>
    <oddFooter>&amp;C&amp;A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zoomScale="90" zoomScaleNormal="90" workbookViewId="0">
      <selection activeCell="Z25" sqref="Z25"/>
    </sheetView>
  </sheetViews>
  <sheetFormatPr defaultRowHeight="15.6" x14ac:dyDescent="0.3"/>
  <cols>
    <col min="1" max="1" width="4.6640625" customWidth="1"/>
    <col min="2" max="2" width="26.66406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3" width="10.88671875" style="16" customWidth="1"/>
    <col min="14" max="16" width="14.44140625" style="18" hidden="1" customWidth="1"/>
    <col min="17" max="17" width="10.88671875" style="18" customWidth="1"/>
  </cols>
  <sheetData>
    <row r="1" spans="1:17" s="15" customFormat="1" ht="52.5" customHeight="1" x14ac:dyDescent="0.3">
      <c r="B1" s="87" t="str">
        <f>TRANSPOSE(Seadista!A9)</f>
        <v>Mesikäpa Minikäsipallimängud 2018</v>
      </c>
      <c r="N1" s="14"/>
      <c r="O1" s="14"/>
      <c r="P1" s="14"/>
      <c r="Q1" s="14"/>
    </row>
    <row r="2" spans="1:17" s="16" customFormat="1" ht="37.5" customHeight="1" x14ac:dyDescent="0.25">
      <c r="B2" s="89" t="str">
        <f>TRANSPOSE(Seadista!A12)</f>
        <v>Põlva 21.aprill</v>
      </c>
      <c r="C2" s="17"/>
      <c r="D2" s="17"/>
      <c r="E2" s="17"/>
      <c r="F2" s="17"/>
      <c r="G2" s="17"/>
      <c r="H2" s="17"/>
      <c r="I2" s="17"/>
      <c r="J2" s="17"/>
      <c r="K2" s="17"/>
      <c r="N2" s="18"/>
      <c r="O2" s="18"/>
      <c r="P2" s="18"/>
      <c r="Q2" s="18"/>
    </row>
    <row r="3" spans="1:17" s="19" customFormat="1" ht="30" customHeight="1" x14ac:dyDescent="0.3">
      <c r="A3" s="119" t="s">
        <v>5</v>
      </c>
      <c r="B3" s="120"/>
      <c r="C3" s="120"/>
      <c r="D3" s="120"/>
      <c r="E3" s="120"/>
      <c r="F3" s="120"/>
      <c r="G3" s="120"/>
      <c r="H3" s="120"/>
      <c r="I3" s="120"/>
      <c r="J3" s="120"/>
      <c r="K3" s="120"/>
      <c r="L3" s="120"/>
      <c r="M3" s="120"/>
      <c r="N3" s="120"/>
      <c r="O3" s="120"/>
      <c r="P3" s="120"/>
      <c r="Q3" s="121"/>
    </row>
    <row r="4" spans="1:17" s="20" customFormat="1" ht="23.25" customHeight="1" x14ac:dyDescent="0.3">
      <c r="A4" s="52"/>
      <c r="B4" s="53" t="s">
        <v>6</v>
      </c>
      <c r="C4" s="122">
        <v>1</v>
      </c>
      <c r="D4" s="123"/>
      <c r="E4" s="124"/>
      <c r="F4" s="122">
        <v>2</v>
      </c>
      <c r="G4" s="123"/>
      <c r="H4" s="124"/>
      <c r="I4" s="122">
        <v>3</v>
      </c>
      <c r="J4" s="123"/>
      <c r="K4" s="124"/>
      <c r="L4" s="25" t="s">
        <v>7</v>
      </c>
      <c r="M4" s="25" t="s">
        <v>8</v>
      </c>
      <c r="N4" s="55" t="s">
        <v>9</v>
      </c>
      <c r="O4" s="55" t="s">
        <v>10</v>
      </c>
      <c r="P4" s="55"/>
      <c r="Q4" s="25" t="s">
        <v>11</v>
      </c>
    </row>
    <row r="5" spans="1:17" s="14" customFormat="1" ht="30" customHeight="1" x14ac:dyDescent="0.3">
      <c r="A5" s="114">
        <f>TRANSPOSE(C4)</f>
        <v>1</v>
      </c>
      <c r="B5" s="116"/>
      <c r="C5" s="100"/>
      <c r="D5" s="101"/>
      <c r="E5" s="102"/>
      <c r="F5" s="125" t="str">
        <f>IF(AND(ISNUMBER(F6),ISNUMBER(H6)),IF(F6=H6,Seadista!B6,IF(F6-H6&gt;0,Seadista!B4,Seadista!B5)),"Mängimata")</f>
        <v>Mängimata</v>
      </c>
      <c r="G5" s="126"/>
      <c r="H5" s="127"/>
      <c r="I5" s="125" t="str">
        <f>IF(AND(ISNUMBER(I6),ISNUMBER(K6)),IF(I6=K6,Seadista!B6,IF(I6-K6&gt;0,Seadista!B4,Seadista!B5)),"Mängimata")</f>
        <v>Mängimata</v>
      </c>
      <c r="J5" s="126"/>
      <c r="K5" s="127"/>
      <c r="L5" s="106">
        <f>SUMIF(C5:K5,"&gt;=0")</f>
        <v>0</v>
      </c>
      <c r="M5" s="108" t="str">
        <f>IF(AND(ISNUMBER(F6),ISNUMBER(H6),ISNUMBER(I6),ISNUMBER(K6)),F6-H6+I6-K6,"pooleli")</f>
        <v>pooleli</v>
      </c>
      <c r="N5" s="42">
        <f>RANK($L5,$L$5:$L$10,-1)</f>
        <v>1</v>
      </c>
      <c r="O5" s="42" t="e">
        <f>RANK($M5,$M$5:$M$10,-1)*0.01</f>
        <v>#VALUE!</v>
      </c>
      <c r="P5" s="42" t="e">
        <f>N5+O5</f>
        <v>#VALUE!</v>
      </c>
      <c r="Q5" s="110" t="str">
        <f>IF(AND(ISNUMBER($P$5),ISNUMBER($P$7),ISNUMBER($P$9)),RANK($P5,$P$5:$P$10),"pooleli")</f>
        <v>pooleli</v>
      </c>
    </row>
    <row r="6" spans="1:17" s="14" customFormat="1" ht="30" customHeight="1" x14ac:dyDescent="0.3">
      <c r="A6" s="115"/>
      <c r="B6" s="117"/>
      <c r="C6" s="103"/>
      <c r="D6" s="104"/>
      <c r="E6" s="105"/>
      <c r="F6" s="43"/>
      <c r="G6" s="44" t="s">
        <v>12</v>
      </c>
      <c r="H6" s="45"/>
      <c r="I6" s="43"/>
      <c r="J6" s="44" t="s">
        <v>12</v>
      </c>
      <c r="K6" s="45"/>
      <c r="L6" s="107"/>
      <c r="M6" s="109"/>
      <c r="N6" s="46"/>
      <c r="O6" s="46"/>
      <c r="P6" s="46"/>
      <c r="Q6" s="111"/>
    </row>
    <row r="7" spans="1:17" s="14" customFormat="1" ht="30" customHeight="1" x14ac:dyDescent="0.3">
      <c r="A7" s="114">
        <f>TRANSPOSE(F4)</f>
        <v>2</v>
      </c>
      <c r="B7" s="116"/>
      <c r="C7" s="125" t="str">
        <f>IF(AND(ISNUMBER(C8),ISNUMBER(E8)),IF(C8=E8,Seadista!B6,IF(C8-E8&gt;0,Seadista!B4,Seadista!B5)),"Mängimata")</f>
        <v>Mängimata</v>
      </c>
      <c r="D7" s="126"/>
      <c r="E7" s="127"/>
      <c r="F7" s="100"/>
      <c r="G7" s="101"/>
      <c r="H7" s="102"/>
      <c r="I7" s="125" t="str">
        <f>IF(AND(ISNUMBER(I8),ISNUMBER(K8)),IF(I8=K8,Seadista!B6,IF(I8-K8&gt;0,Seadista!B4,Seadista!B5)),"Mängimata")</f>
        <v>Mängimata</v>
      </c>
      <c r="J7" s="126"/>
      <c r="K7" s="127"/>
      <c r="L7" s="106">
        <f>SUMIF(C7:K7,"&gt;=0")</f>
        <v>0</v>
      </c>
      <c r="M7" s="108" t="str">
        <f>IF(AND(ISNUMBER(C8),ISNUMBER(E8),ISNUMBER(I8),ISNUMBER(K8)),C8-E8+I8-K8,"pooleli")</f>
        <v>pooleli</v>
      </c>
      <c r="N7" s="42">
        <f>RANK($L7,$L$5:$L$10,-1)</f>
        <v>1</v>
      </c>
      <c r="O7" s="42" t="e">
        <f>RANK($M7,$M$5:$M$10,-1)*0.01</f>
        <v>#VALUE!</v>
      </c>
      <c r="P7" s="42" t="e">
        <f>N7+O7</f>
        <v>#VALUE!</v>
      </c>
      <c r="Q7" s="110" t="str">
        <f>IF(AND(ISNUMBER($P$5),ISNUMBER($P$7),ISNUMBER($P$9)),RANK($P7,$P$5:$P$10),"pooleli")</f>
        <v>pooleli</v>
      </c>
    </row>
    <row r="8" spans="1:17" s="14" customFormat="1" ht="30" customHeight="1" x14ac:dyDescent="0.3">
      <c r="A8" s="115"/>
      <c r="B8" s="117"/>
      <c r="C8" s="43" t="str">
        <f>IF(ISBLANK(H6),"",H6)</f>
        <v/>
      </c>
      <c r="D8" s="47" t="s">
        <v>12</v>
      </c>
      <c r="E8" s="45" t="str">
        <f>IF(ISBLANK(F6),"",F6)</f>
        <v/>
      </c>
      <c r="F8" s="103"/>
      <c r="G8" s="104"/>
      <c r="H8" s="105"/>
      <c r="I8" s="43"/>
      <c r="J8" s="44" t="s">
        <v>12</v>
      </c>
      <c r="K8" s="45"/>
      <c r="L8" s="107"/>
      <c r="M8" s="109"/>
      <c r="N8" s="46"/>
      <c r="O8" s="42"/>
      <c r="P8" s="42"/>
      <c r="Q8" s="111"/>
    </row>
    <row r="9" spans="1:17" s="14" customFormat="1" ht="30" customHeight="1" x14ac:dyDescent="0.3">
      <c r="A9" s="114">
        <f>TRANSPOSE(I4)</f>
        <v>3</v>
      </c>
      <c r="B9" s="116"/>
      <c r="C9" s="125" t="str">
        <f>IF(AND(ISNUMBER(C10),ISNUMBER(E10)),IF(C10=E10,Seadista!B6,IF(C10-E10&gt;0,Seadista!B4,Seadista!B5)),"Mängimata")</f>
        <v>Mängimata</v>
      </c>
      <c r="D9" s="126"/>
      <c r="E9" s="127"/>
      <c r="F9" s="125" t="str">
        <f>IF(AND(ISNUMBER(F10),ISNUMBER(H10)),IF(F10=H10,Seadista!B6,IF(F10-H10&gt;0,Seadista!B4,Seadista!B5)),"Mängimata")</f>
        <v>Mängimata</v>
      </c>
      <c r="G9" s="126"/>
      <c r="H9" s="127"/>
      <c r="I9" s="100"/>
      <c r="J9" s="101"/>
      <c r="K9" s="102"/>
      <c r="L9" s="106">
        <f>SUMIF(C9:K9,"&gt;=0")</f>
        <v>0</v>
      </c>
      <c r="M9" s="108" t="str">
        <f>IF(AND(ISNUMBER(C10),ISNUMBER(E10),ISNUMBER(F10),ISNUMBER(H10)),C10-E10+F10-H10,"pooleli")</f>
        <v>pooleli</v>
      </c>
      <c r="N9" s="42">
        <f>RANK($L9,$L$5:$L$10,-1)</f>
        <v>1</v>
      </c>
      <c r="O9" s="42" t="e">
        <f>RANK($M9,$M$5:$M$10,-1)*0.01</f>
        <v>#VALUE!</v>
      </c>
      <c r="P9" s="42" t="e">
        <f>N9+O9</f>
        <v>#VALUE!</v>
      </c>
      <c r="Q9" s="110" t="str">
        <f>IF(AND(ISNUMBER($P$5),ISNUMBER($P$7),ISNUMBER($P$9)),RANK($P9,$P$5:$P$10),"pooleli")</f>
        <v>pooleli</v>
      </c>
    </row>
    <row r="10" spans="1:17" s="14" customFormat="1" ht="30" customHeight="1" x14ac:dyDescent="0.3">
      <c r="A10" s="115"/>
      <c r="B10" s="117"/>
      <c r="C10" s="43" t="str">
        <f>IF(ISBLANK(K6),"",K6)</f>
        <v/>
      </c>
      <c r="D10" s="44" t="s">
        <v>12</v>
      </c>
      <c r="E10" s="45" t="str">
        <f>IF(ISBLANK(I6),"",I6)</f>
        <v/>
      </c>
      <c r="F10" s="43" t="str">
        <f>IF(ISBLANK(K8),"",K8)</f>
        <v/>
      </c>
      <c r="G10" s="44" t="s">
        <v>12</v>
      </c>
      <c r="H10" s="45" t="str">
        <f>IF(ISBLANK(I8),"",I8)</f>
        <v/>
      </c>
      <c r="I10" s="103"/>
      <c r="J10" s="104"/>
      <c r="K10" s="105"/>
      <c r="L10" s="107"/>
      <c r="M10" s="109"/>
      <c r="N10" s="46"/>
      <c r="O10" s="42"/>
      <c r="P10" s="42"/>
      <c r="Q10" s="111"/>
    </row>
  </sheetData>
  <mergeCells count="28">
    <mergeCell ref="I7:K7"/>
    <mergeCell ref="I9:K10"/>
    <mergeCell ref="M9:M10"/>
    <mergeCell ref="Q9:Q10"/>
    <mergeCell ref="L7:L8"/>
    <mergeCell ref="M7:M8"/>
    <mergeCell ref="Q7:Q8"/>
    <mergeCell ref="L9:L10"/>
    <mergeCell ref="A9:A10"/>
    <mergeCell ref="B9:B10"/>
    <mergeCell ref="C9:E9"/>
    <mergeCell ref="F9:H9"/>
    <mergeCell ref="A7:A8"/>
    <mergeCell ref="B7:B8"/>
    <mergeCell ref="C7:E7"/>
    <mergeCell ref="F7:H8"/>
    <mergeCell ref="A3:Q3"/>
    <mergeCell ref="A5:A6"/>
    <mergeCell ref="B5:B6"/>
    <mergeCell ref="C5:E6"/>
    <mergeCell ref="F5:H5"/>
    <mergeCell ref="I5:K5"/>
    <mergeCell ref="L5:L6"/>
    <mergeCell ref="M5:M6"/>
    <mergeCell ref="Q5:Q6"/>
    <mergeCell ref="C4:E4"/>
    <mergeCell ref="F4:H4"/>
    <mergeCell ref="I4:K4"/>
  </mergeCells>
  <phoneticPr fontId="12" type="noConversion"/>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zoomScale="90" zoomScaleNormal="90" workbookViewId="0">
      <selection activeCell="P26" sqref="P26"/>
    </sheetView>
  </sheetViews>
  <sheetFormatPr defaultRowHeight="15.6" x14ac:dyDescent="0.3"/>
  <cols>
    <col min="1" max="1" width="4.6640625" customWidth="1"/>
    <col min="2" max="2" width="26.66406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6" width="10.88671875" style="16" customWidth="1"/>
    <col min="17" max="19" width="14.44140625" style="18" hidden="1" customWidth="1"/>
    <col min="20" max="20" width="10.88671875" style="18" customWidth="1"/>
  </cols>
  <sheetData>
    <row r="1" spans="1:20" s="15" customFormat="1" ht="52.5" customHeight="1" x14ac:dyDescent="0.3">
      <c r="B1" s="87" t="str">
        <f>TRANSPOSE(Seadista!A9)</f>
        <v>Mesikäpa Minikäsipallimängud 2018</v>
      </c>
      <c r="N1" s="14"/>
      <c r="O1" s="14"/>
      <c r="P1" s="14"/>
      <c r="Q1" s="14"/>
    </row>
    <row r="2" spans="1:20" s="16" customFormat="1" ht="37.5" customHeight="1" x14ac:dyDescent="0.25">
      <c r="B2" s="89" t="str">
        <f>TRANSPOSE(Seadista!A12)</f>
        <v>Põlva 21.aprill</v>
      </c>
      <c r="C2" s="17"/>
      <c r="D2" s="17"/>
      <c r="E2" s="17"/>
      <c r="F2" s="17"/>
      <c r="G2" s="17"/>
      <c r="H2" s="17"/>
      <c r="I2" s="17"/>
      <c r="J2" s="17"/>
      <c r="K2" s="17"/>
      <c r="N2" s="18"/>
      <c r="O2" s="18"/>
      <c r="P2" s="18"/>
      <c r="Q2" s="18"/>
    </row>
    <row r="3" spans="1:20" s="19" customFormat="1" ht="30" customHeight="1" x14ac:dyDescent="0.3">
      <c r="A3" s="119" t="s">
        <v>5</v>
      </c>
      <c r="B3" s="120"/>
      <c r="C3" s="120"/>
      <c r="D3" s="120"/>
      <c r="E3" s="120"/>
      <c r="F3" s="120"/>
      <c r="G3" s="120"/>
      <c r="H3" s="120"/>
      <c r="I3" s="120"/>
      <c r="J3" s="120"/>
      <c r="K3" s="120"/>
      <c r="L3" s="120"/>
      <c r="M3" s="120"/>
      <c r="N3" s="120"/>
      <c r="O3" s="120"/>
      <c r="P3" s="120"/>
      <c r="Q3" s="120"/>
      <c r="R3" s="120"/>
      <c r="S3" s="120"/>
      <c r="T3" s="121"/>
    </row>
    <row r="4" spans="1:20" s="20" customFormat="1" ht="23.25" customHeight="1" x14ac:dyDescent="0.3">
      <c r="A4" s="52"/>
      <c r="B4" s="53" t="s">
        <v>6</v>
      </c>
      <c r="C4" s="122">
        <v>1</v>
      </c>
      <c r="D4" s="123"/>
      <c r="E4" s="124"/>
      <c r="F4" s="122">
        <v>2</v>
      </c>
      <c r="G4" s="123"/>
      <c r="H4" s="124"/>
      <c r="I4" s="122">
        <v>3</v>
      </c>
      <c r="J4" s="123"/>
      <c r="K4" s="124"/>
      <c r="L4" s="122">
        <v>4</v>
      </c>
      <c r="M4" s="123"/>
      <c r="N4" s="124"/>
      <c r="O4" s="25" t="s">
        <v>7</v>
      </c>
      <c r="P4" s="25" t="s">
        <v>8</v>
      </c>
      <c r="Q4" s="55" t="s">
        <v>9</v>
      </c>
      <c r="R4" s="55" t="s">
        <v>10</v>
      </c>
      <c r="S4" s="55"/>
      <c r="T4" s="25" t="s">
        <v>11</v>
      </c>
    </row>
    <row r="5" spans="1:20" s="14" customFormat="1" ht="30" customHeight="1" x14ac:dyDescent="0.3">
      <c r="A5" s="114">
        <f>TRANSPOSE(C4)</f>
        <v>1</v>
      </c>
      <c r="B5" s="116"/>
      <c r="C5" s="100"/>
      <c r="D5" s="101"/>
      <c r="E5" s="102"/>
      <c r="F5" s="125" t="str">
        <f>IF(AND(ISNUMBER(F6),ISNUMBER(H6)),IF(F6=H6,Seadista!B6,IF(F6-H6&gt;0,Seadista!B4,Seadista!B5)),"Mängimata")</f>
        <v>Mängimata</v>
      </c>
      <c r="G5" s="126"/>
      <c r="H5" s="127"/>
      <c r="I5" s="125" t="str">
        <f>IF(AND(ISNUMBER(I6),ISNUMBER(K6)),IF(I6=K6,Seadista!B6,IF(I6-K6&gt;0,Seadista!B4,Seadista!B5)),"Mängimata")</f>
        <v>Mängimata</v>
      </c>
      <c r="J5" s="126"/>
      <c r="K5" s="127"/>
      <c r="L5" s="125" t="str">
        <f>IF(AND(ISNUMBER(L6),ISNUMBER(N6)),IF(L6=N6,Seadista!B6,IF(L6-N6&gt;0,Seadista!B4,Seadista!B5)),"Mängimata")</f>
        <v>Mängimata</v>
      </c>
      <c r="M5" s="126"/>
      <c r="N5" s="127"/>
      <c r="O5" s="106">
        <f>SUMIF(C5:L5,"&gt;=0")</f>
        <v>0</v>
      </c>
      <c r="P5" s="108" t="str">
        <f>IF(AND(ISNUMBER(F6),ISNUMBER(H6),ISNUMBER(I6),ISNUMBER(K6),ISNUMBER(L6),ISNUMBER(N6)),F6-H6+I6-K6+L6-N6,"pooleli")</f>
        <v>pooleli</v>
      </c>
      <c r="Q5" s="42">
        <f>RANK($O5,$O$5:$O$12,-1)</f>
        <v>1</v>
      </c>
      <c r="R5" s="42" t="e">
        <f>RANK($P5,$P$5:$P$12,-1)*0.01</f>
        <v>#VALUE!</v>
      </c>
      <c r="S5" s="42" t="e">
        <f>Q5+R5</f>
        <v>#VALUE!</v>
      </c>
      <c r="T5" s="110" t="str">
        <f>IF(AND(ISNUMBER($S$5),ISNUMBER($S$7),ISNUMBER($S$9),ISNUMBER($S$11)),RANK($S5,$S$5:$S$12),"pooleli")</f>
        <v>pooleli</v>
      </c>
    </row>
    <row r="6" spans="1:20" s="14" customFormat="1" ht="30" customHeight="1" x14ac:dyDescent="0.3">
      <c r="A6" s="115"/>
      <c r="B6" s="117"/>
      <c r="C6" s="103"/>
      <c r="D6" s="104"/>
      <c r="E6" s="105"/>
      <c r="F6" s="43"/>
      <c r="G6" s="44" t="s">
        <v>12</v>
      </c>
      <c r="H6" s="45"/>
      <c r="I6" s="43"/>
      <c r="J6" s="44" t="s">
        <v>12</v>
      </c>
      <c r="K6" s="45"/>
      <c r="L6" s="43"/>
      <c r="M6" s="44" t="s">
        <v>12</v>
      </c>
      <c r="N6" s="45"/>
      <c r="O6" s="107"/>
      <c r="P6" s="109"/>
      <c r="Q6" s="46"/>
      <c r="R6" s="46"/>
      <c r="S6" s="46"/>
      <c r="T6" s="111"/>
    </row>
    <row r="7" spans="1:20" s="14" customFormat="1" ht="30" customHeight="1" x14ac:dyDescent="0.3">
      <c r="A7" s="114">
        <f>TRANSPOSE(F4)</f>
        <v>2</v>
      </c>
      <c r="B7" s="116"/>
      <c r="C7" s="125" t="str">
        <f>IF(AND(ISNUMBER(C8),ISNUMBER(E8)),IF(C8=E8,Seadista!B6,IF(C8-E8&gt;0,Seadista!B4,Seadista!B5)),"Mängimata")</f>
        <v>Mängimata</v>
      </c>
      <c r="D7" s="126"/>
      <c r="E7" s="127"/>
      <c r="F7" s="100"/>
      <c r="G7" s="101"/>
      <c r="H7" s="102"/>
      <c r="I7" s="125" t="str">
        <f>IF(AND(ISNUMBER(I8),ISNUMBER(K8)),IF(I8=K8,Seadista!B6,IF(I8-K8&gt;0,Seadista!B4,Seadista!B5)),"Mängimata")</f>
        <v>Mängimata</v>
      </c>
      <c r="J7" s="126"/>
      <c r="K7" s="127"/>
      <c r="L7" s="125" t="str">
        <f>IF(AND(ISNUMBER(L8),ISNUMBER(N8)),IF(L8=N8,Seadista!B6,IF(L8-N8&gt;0,Seadista!B4,Seadista!B5)),"Mängimata")</f>
        <v>Mängimata</v>
      </c>
      <c r="M7" s="126"/>
      <c r="N7" s="127"/>
      <c r="O7" s="106">
        <f>SUMIF(C7:L7,"&gt;=0")</f>
        <v>0</v>
      </c>
      <c r="P7" s="108" t="str">
        <f>IF(AND(ISNUMBER(C8),ISNUMBER(E8),ISNUMBER(I8),ISNUMBER(K8),ISNUMBER(L8),ISNUMBER(N8)),C8-E8+I8-K8+L8-N8,"pooleli")</f>
        <v>pooleli</v>
      </c>
      <c r="Q7" s="42">
        <f>RANK($O7,$O$5:$O$12,-1)</f>
        <v>1</v>
      </c>
      <c r="R7" s="42" t="e">
        <f>RANK($P7,$P$5:$P$12,-1)*0.01</f>
        <v>#VALUE!</v>
      </c>
      <c r="S7" s="42" t="e">
        <f>Q7+R7</f>
        <v>#VALUE!</v>
      </c>
      <c r="T7" s="110" t="str">
        <f>IF(AND(ISNUMBER($S$5),ISNUMBER($S$7),ISNUMBER($S$9),ISNUMBER($S$11)),RANK($S7,$S$5:$S$12),"pooleli")</f>
        <v>pooleli</v>
      </c>
    </row>
    <row r="8" spans="1:20" s="14" customFormat="1" ht="30" customHeight="1" x14ac:dyDescent="0.3">
      <c r="A8" s="115"/>
      <c r="B8" s="117"/>
      <c r="C8" s="43" t="str">
        <f>IF(ISBLANK(H6),"",H6)</f>
        <v/>
      </c>
      <c r="D8" s="47" t="s">
        <v>12</v>
      </c>
      <c r="E8" s="45" t="str">
        <f>IF(ISBLANK(F6),"",F6)</f>
        <v/>
      </c>
      <c r="F8" s="103"/>
      <c r="G8" s="104"/>
      <c r="H8" s="105"/>
      <c r="I8" s="43"/>
      <c r="J8" s="44" t="s">
        <v>12</v>
      </c>
      <c r="K8" s="45"/>
      <c r="L8" s="43"/>
      <c r="M8" s="44" t="s">
        <v>12</v>
      </c>
      <c r="N8" s="45"/>
      <c r="O8" s="107"/>
      <c r="P8" s="109"/>
      <c r="Q8" s="46"/>
      <c r="R8" s="42"/>
      <c r="S8" s="42"/>
      <c r="T8" s="111"/>
    </row>
    <row r="9" spans="1:20" s="14" customFormat="1" ht="30" customHeight="1" x14ac:dyDescent="0.3">
      <c r="A9" s="114">
        <f>TRANSPOSE(I4)</f>
        <v>3</v>
      </c>
      <c r="B9" s="116"/>
      <c r="C9" s="125" t="str">
        <f>IF(AND(ISNUMBER(C10),ISNUMBER(E10)),IF(C10=E10,Seadista!B6,IF(C10-E10&gt;0,Seadista!B4,Seadista!B5)),"Mängimata")</f>
        <v>Mängimata</v>
      </c>
      <c r="D9" s="126"/>
      <c r="E9" s="127"/>
      <c r="F9" s="125" t="str">
        <f>IF(AND(ISNUMBER(F10),ISNUMBER(H10)),IF(F10=H10,Seadista!B6,IF(F10-H10&gt;0,Seadista!B4,Seadista!B5)),"Mängimata")</f>
        <v>Mängimata</v>
      </c>
      <c r="G9" s="126"/>
      <c r="H9" s="127"/>
      <c r="I9" s="100"/>
      <c r="J9" s="101"/>
      <c r="K9" s="102"/>
      <c r="L9" s="125" t="str">
        <f>IF(AND(ISNUMBER(L10),ISNUMBER(N10)),IF(L10=N10,Seadista!B6,IF(L10-N10&gt;0,Seadista!B4,Seadista!B5)),"Mängimata")</f>
        <v>Mängimata</v>
      </c>
      <c r="M9" s="126"/>
      <c r="N9" s="127"/>
      <c r="O9" s="106">
        <f>SUMIF(C9:L9,"&gt;=0")</f>
        <v>0</v>
      </c>
      <c r="P9" s="108" t="str">
        <f>IF(AND(ISNUMBER(C10),ISNUMBER(E10),ISNUMBER(F10),ISNUMBER(H10),ISNUMBER(L10),ISNUMBER(N10)),C10-E10+F10-H10+L10-N10,"pooleli")</f>
        <v>pooleli</v>
      </c>
      <c r="Q9" s="42">
        <f>RANK($O9,$O$5:$O$12,-1)</f>
        <v>1</v>
      </c>
      <c r="R9" s="42" t="e">
        <f>RANK($P9,$P$5:$P$12,-1)*0.01</f>
        <v>#VALUE!</v>
      </c>
      <c r="S9" s="42" t="e">
        <f>Q9+R9</f>
        <v>#VALUE!</v>
      </c>
      <c r="T9" s="110" t="str">
        <f>IF(AND(ISNUMBER($S$5),ISNUMBER($S$7),ISNUMBER($S$9),ISNUMBER($S$11)),RANK($S9,$S$5:$S$12),"pooleli")</f>
        <v>pooleli</v>
      </c>
    </row>
    <row r="10" spans="1:20" s="14" customFormat="1" ht="30" customHeight="1" x14ac:dyDescent="0.3">
      <c r="A10" s="115"/>
      <c r="B10" s="117"/>
      <c r="C10" s="43" t="str">
        <f>IF(ISBLANK(K6),"",K6)</f>
        <v/>
      </c>
      <c r="D10" s="44" t="s">
        <v>12</v>
      </c>
      <c r="E10" s="45" t="str">
        <f>IF(ISBLANK(I6),"",I6)</f>
        <v/>
      </c>
      <c r="F10" s="43" t="str">
        <f>IF(ISBLANK(K8),"",K8)</f>
        <v/>
      </c>
      <c r="G10" s="44" t="s">
        <v>12</v>
      </c>
      <c r="H10" s="45" t="str">
        <f>IF(ISBLANK(I8),"",I8)</f>
        <v/>
      </c>
      <c r="I10" s="103"/>
      <c r="J10" s="104"/>
      <c r="K10" s="105"/>
      <c r="L10" s="43"/>
      <c r="M10" s="44" t="s">
        <v>12</v>
      </c>
      <c r="N10" s="45"/>
      <c r="O10" s="107"/>
      <c r="P10" s="109"/>
      <c r="Q10" s="46"/>
      <c r="R10" s="42"/>
      <c r="S10" s="42"/>
      <c r="T10" s="111"/>
    </row>
    <row r="11" spans="1:20" s="14" customFormat="1" ht="30" customHeight="1" x14ac:dyDescent="0.3">
      <c r="A11" s="114">
        <f>TRANSPOSE(L4)</f>
        <v>4</v>
      </c>
      <c r="B11" s="116"/>
      <c r="C11" s="125" t="str">
        <f>IF(AND(ISNUMBER(C12),ISNUMBER(E12)),IF(C12=E12,Seadista!B6,IF(C12-E12&gt;0,Seadista!B4,Seadista!B5)),"Mängimata")</f>
        <v>Mängimata</v>
      </c>
      <c r="D11" s="126"/>
      <c r="E11" s="127"/>
      <c r="F11" s="125" t="str">
        <f>IF(AND(ISNUMBER(F12),ISNUMBER(H12)),IF(F12=H12,Seadista!B6,IF(F12-H12&gt;0,Seadista!B4,Seadista!B5)),"Mängimata")</f>
        <v>Mängimata</v>
      </c>
      <c r="G11" s="126"/>
      <c r="H11" s="127"/>
      <c r="I11" s="125" t="str">
        <f>IF(AND(ISNUMBER(I12),ISNUMBER(K12)),IF(I12=K12,Seadista!B6,IF(I12-K12&gt;0,Seadista!B4,Seadista!B5)),"Mängimata")</f>
        <v>Mängimata</v>
      </c>
      <c r="J11" s="126"/>
      <c r="K11" s="127"/>
      <c r="L11" s="100"/>
      <c r="M11" s="101"/>
      <c r="N11" s="102"/>
      <c r="O11" s="106">
        <f>SUMIF(C11:M11,"&gt;=0")</f>
        <v>0</v>
      </c>
      <c r="P11" s="128" t="str">
        <f>IF(AND(ISNUMBER(C12),ISNUMBER(E12),ISNUMBER(F12),ISNUMBER(H12),ISNUMBER(I12),ISNUMBER(K12)),C12-E12+F12-H12+I12-K12,"pooleli")</f>
        <v>pooleli</v>
      </c>
      <c r="Q11" s="46">
        <f>RANK($O11,$O$5:$O$12,-1)</f>
        <v>1</v>
      </c>
      <c r="R11" s="42" t="e">
        <f>RANK($P11,$P$5:$P$12,-1)*0.01</f>
        <v>#VALUE!</v>
      </c>
      <c r="S11" s="42" t="e">
        <f>Q11+R11</f>
        <v>#VALUE!</v>
      </c>
      <c r="T11" s="110" t="str">
        <f>IF(AND(ISNUMBER($S$5),ISNUMBER($S$7),ISNUMBER($S$9),ISNUMBER($S$11)),RANK($S11,$S$5:$S$12),"pooleli")</f>
        <v>pooleli</v>
      </c>
    </row>
    <row r="12" spans="1:20" s="14" customFormat="1" ht="30" customHeight="1" x14ac:dyDescent="0.3">
      <c r="A12" s="115"/>
      <c r="B12" s="117"/>
      <c r="C12" s="43" t="str">
        <f>IF(ISBLANK(N6),"",N6)</f>
        <v/>
      </c>
      <c r="D12" s="44" t="s">
        <v>12</v>
      </c>
      <c r="E12" s="45" t="str">
        <f>IF(ISBLANK(L6),"",L6)</f>
        <v/>
      </c>
      <c r="F12" s="43" t="str">
        <f>IF(ISBLANK(N8),"",N8)</f>
        <v/>
      </c>
      <c r="G12" s="44" t="s">
        <v>12</v>
      </c>
      <c r="H12" s="45" t="str">
        <f>IF(ISBLANK(L8),"",L8)</f>
        <v/>
      </c>
      <c r="I12" s="43" t="str">
        <f>IF(ISBLANK(N10),"",N10)</f>
        <v/>
      </c>
      <c r="J12" s="44" t="s">
        <v>12</v>
      </c>
      <c r="K12" s="45" t="str">
        <f>IF(ISBLANK(L10),"",L10)</f>
        <v/>
      </c>
      <c r="L12" s="103"/>
      <c r="M12" s="104"/>
      <c r="N12" s="105"/>
      <c r="O12" s="107"/>
      <c r="P12" s="129"/>
      <c r="Q12" s="46"/>
      <c r="R12" s="42"/>
      <c r="S12" s="42"/>
      <c r="T12" s="111"/>
    </row>
  </sheetData>
  <mergeCells count="41">
    <mergeCell ref="C5:E6"/>
    <mergeCell ref="C9:E9"/>
    <mergeCell ref="B5:B6"/>
    <mergeCell ref="T11:T12"/>
    <mergeCell ref="T5:T6"/>
    <mergeCell ref="F11:H11"/>
    <mergeCell ref="I11:K11"/>
    <mergeCell ref="A5:A6"/>
    <mergeCell ref="A7:A8"/>
    <mergeCell ref="O5:O6"/>
    <mergeCell ref="F5:H5"/>
    <mergeCell ref="T7:T8"/>
    <mergeCell ref="A11:A12"/>
    <mergeCell ref="O9:O10"/>
    <mergeCell ref="A9:A10"/>
    <mergeCell ref="I7:K7"/>
    <mergeCell ref="B7:B8"/>
    <mergeCell ref="L9:N9"/>
    <mergeCell ref="L7:N7"/>
    <mergeCell ref="A3:T3"/>
    <mergeCell ref="C4:E4"/>
    <mergeCell ref="F4:H4"/>
    <mergeCell ref="I4:K4"/>
    <mergeCell ref="L4:N4"/>
    <mergeCell ref="P5:P6"/>
    <mergeCell ref="I5:K5"/>
    <mergeCell ref="L5:N5"/>
    <mergeCell ref="T9:T10"/>
    <mergeCell ref="F9:H9"/>
    <mergeCell ref="B11:B12"/>
    <mergeCell ref="P7:P8"/>
    <mergeCell ref="P9:P10"/>
    <mergeCell ref="I9:K10"/>
    <mergeCell ref="C11:E11"/>
    <mergeCell ref="C7:E7"/>
    <mergeCell ref="P11:P12"/>
    <mergeCell ref="F7:H8"/>
    <mergeCell ref="O7:O8"/>
    <mergeCell ref="O11:O12"/>
    <mergeCell ref="L11:N12"/>
    <mergeCell ref="B9:B10"/>
  </mergeCells>
  <phoneticPr fontId="12" type="noConversion"/>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zoomScale="90" zoomScaleNormal="90" workbookViewId="0">
      <selection activeCell="N14" sqref="N14"/>
    </sheetView>
  </sheetViews>
  <sheetFormatPr defaultRowHeight="15.6" x14ac:dyDescent="0.3"/>
  <cols>
    <col min="1" max="1" width="4.5546875" style="21" customWidth="1"/>
    <col min="2" max="2" width="27.332031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5" width="4.6640625" style="22" customWidth="1"/>
    <col min="16" max="16" width="2" style="22" customWidth="1"/>
    <col min="17" max="17" width="4.6640625" style="22" customWidth="1"/>
    <col min="18" max="19" width="10.6640625" style="16" customWidth="1"/>
    <col min="20" max="22" width="14.44140625" style="18" hidden="1" customWidth="1"/>
    <col min="23" max="23" width="10.88671875" style="18" customWidth="1"/>
  </cols>
  <sheetData>
    <row r="1" spans="1:23" s="15" customFormat="1" ht="52.5" customHeight="1" x14ac:dyDescent="0.3">
      <c r="B1" s="87" t="str">
        <f>TRANSPOSE(Seadista!A9)</f>
        <v>Mesikäpa Minikäsipallimängud 2018</v>
      </c>
      <c r="N1" s="14"/>
      <c r="O1" s="14"/>
      <c r="P1" s="14"/>
      <c r="Q1" s="14"/>
    </row>
    <row r="2" spans="1:23" s="16" customFormat="1" ht="37.5" customHeight="1" x14ac:dyDescent="0.25">
      <c r="B2" s="89" t="str">
        <f>TRANSPOSE(Seadista!A12)</f>
        <v>Põlva 21.aprill</v>
      </c>
      <c r="C2" s="17"/>
      <c r="D2" s="17"/>
      <c r="E2" s="17"/>
      <c r="F2" s="17"/>
      <c r="G2" s="17"/>
      <c r="H2" s="17"/>
      <c r="I2" s="17"/>
      <c r="J2" s="17"/>
      <c r="K2" s="17"/>
      <c r="N2" s="18"/>
      <c r="O2" s="18"/>
      <c r="P2" s="18"/>
      <c r="Q2" s="18"/>
    </row>
    <row r="3" spans="1:23" s="19" customFormat="1" ht="30" customHeight="1" x14ac:dyDescent="0.3">
      <c r="A3" s="119" t="s">
        <v>13</v>
      </c>
      <c r="B3" s="120"/>
      <c r="C3" s="120"/>
      <c r="D3" s="120"/>
      <c r="E3" s="120"/>
      <c r="F3" s="120"/>
      <c r="G3" s="120"/>
      <c r="H3" s="120"/>
      <c r="I3" s="120"/>
      <c r="J3" s="120"/>
      <c r="K3" s="120"/>
      <c r="L3" s="120"/>
      <c r="M3" s="120"/>
      <c r="N3" s="120"/>
      <c r="O3" s="120"/>
      <c r="P3" s="120"/>
      <c r="Q3" s="120"/>
      <c r="R3" s="120"/>
      <c r="S3" s="120"/>
      <c r="T3" s="120"/>
      <c r="U3" s="120"/>
      <c r="V3" s="120"/>
      <c r="W3" s="121"/>
    </row>
    <row r="4" spans="1:23" s="20" customFormat="1" ht="20.25" customHeight="1" x14ac:dyDescent="0.3">
      <c r="A4" s="52"/>
      <c r="B4" s="53" t="s">
        <v>6</v>
      </c>
      <c r="C4" s="122">
        <v>1</v>
      </c>
      <c r="D4" s="123"/>
      <c r="E4" s="124"/>
      <c r="F4" s="122">
        <v>2</v>
      </c>
      <c r="G4" s="123"/>
      <c r="H4" s="124"/>
      <c r="I4" s="122">
        <v>3</v>
      </c>
      <c r="J4" s="123"/>
      <c r="K4" s="124"/>
      <c r="L4" s="122">
        <v>4</v>
      </c>
      <c r="M4" s="123"/>
      <c r="N4" s="124"/>
      <c r="O4" s="122">
        <v>5</v>
      </c>
      <c r="P4" s="123"/>
      <c r="Q4" s="124"/>
      <c r="R4" s="25" t="s">
        <v>7</v>
      </c>
      <c r="S4" s="25" t="s">
        <v>8</v>
      </c>
      <c r="T4" s="54" t="s">
        <v>9</v>
      </c>
      <c r="U4" s="54" t="s">
        <v>10</v>
      </c>
      <c r="V4" s="54"/>
      <c r="W4" s="25" t="s">
        <v>11</v>
      </c>
    </row>
    <row r="5" spans="1:23" s="14" customFormat="1" ht="30" customHeight="1" x14ac:dyDescent="0.3">
      <c r="A5" s="114">
        <f>TRANSPOSE(C4)</f>
        <v>1</v>
      </c>
      <c r="B5" s="116"/>
      <c r="C5" s="100"/>
      <c r="D5" s="101"/>
      <c r="E5" s="102"/>
      <c r="F5" s="97" t="str">
        <f>IF(AND(ISNUMBER(F6),ISNUMBER(H6)),IF(F6=H6,Seadista!B6,IF(F6-H6&gt;0,Seadista!B4,Seadista!B5)),"Mängimata")</f>
        <v>Mängimata</v>
      </c>
      <c r="G5" s="98"/>
      <c r="H5" s="99"/>
      <c r="I5" s="97" t="str">
        <f>IF(AND(ISNUMBER(I6),ISNUMBER(K6)),IF(I6=K6,Seadista!B6,IF(I6-K6&gt;0,Seadista!B4,Seadista!B5)),"Mängimata")</f>
        <v>Mängimata</v>
      </c>
      <c r="J5" s="98"/>
      <c r="K5" s="99"/>
      <c r="L5" s="97" t="str">
        <f>IF(AND(ISNUMBER(L6),ISNUMBER(N6)),IF(L6=N6,Seadista!$B$6,IF(L6-N6&gt;0,Seadista!$B$4,Seadista!$B$5)),"Mängimata")</f>
        <v>Mängimata</v>
      </c>
      <c r="M5" s="98"/>
      <c r="N5" s="99"/>
      <c r="O5" s="97" t="str">
        <f>IF(AND(ISNUMBER(O6),ISNUMBER(Q6)),IF(O6=Q6,Seadista!$B$6,IF(O6-Q6&gt;0,Seadista!$B$4,Seadista!$B$5)),"Mängimata")</f>
        <v>Mängimata</v>
      </c>
      <c r="P5" s="98"/>
      <c r="Q5" s="99"/>
      <c r="R5" s="106">
        <f>SUMIF($C5:$O5,"&gt;=0")</f>
        <v>0</v>
      </c>
      <c r="S5" s="108" t="str">
        <f>IF(AND(ISNUMBER(F6),ISNUMBER(H6),ISNUMBER(I6),ISNUMBER(K6),ISNUMBER(L6),ISNUMBER(N6),ISNUMBER(O6),ISNUMBER(Q6)),F6-H6+I6-K6+L6-N6+O6-Q6,"pooleli")</f>
        <v>pooleli</v>
      </c>
      <c r="T5" s="26">
        <f>RANK($R5,$R$5:$R$14,-1)</f>
        <v>1</v>
      </c>
      <c r="U5" s="27" t="e">
        <f>RANK($S5,$S$5:$S$14,-1)*0.01</f>
        <v>#VALUE!</v>
      </c>
      <c r="V5" s="28" t="e">
        <f>T5+U5</f>
        <v>#VALUE!</v>
      </c>
      <c r="W5" s="110" t="str">
        <f>IF(AND(ISNUMBER($V$5),ISNUMBER($V$7),ISNUMBER($V$9),ISNUMBER($V$11),ISNUMBER($V$13)),RANK($V5,$V$5:$V$14),"pooleli")</f>
        <v>pooleli</v>
      </c>
    </row>
    <row r="6" spans="1:23" s="14" customFormat="1" ht="30" customHeight="1" x14ac:dyDescent="0.3">
      <c r="A6" s="115"/>
      <c r="B6" s="117"/>
      <c r="C6" s="103"/>
      <c r="D6" s="104"/>
      <c r="E6" s="105"/>
      <c r="F6" s="29"/>
      <c r="G6" s="30" t="s">
        <v>12</v>
      </c>
      <c r="H6" s="31"/>
      <c r="I6" s="29"/>
      <c r="J6" s="30" t="s">
        <v>12</v>
      </c>
      <c r="K6" s="31"/>
      <c r="L6" s="29"/>
      <c r="M6" s="30" t="s">
        <v>12</v>
      </c>
      <c r="N6" s="31"/>
      <c r="O6" s="29"/>
      <c r="P6" s="30" t="s">
        <v>12</v>
      </c>
      <c r="Q6" s="31"/>
      <c r="R6" s="118"/>
      <c r="S6" s="112"/>
      <c r="T6" s="32"/>
      <c r="U6" s="33"/>
      <c r="V6" s="34"/>
      <c r="W6" s="113"/>
    </row>
    <row r="7" spans="1:23" s="14" customFormat="1" ht="30" customHeight="1" x14ac:dyDescent="0.3">
      <c r="A7" s="114">
        <f>TRANSPOSE(F4)</f>
        <v>2</v>
      </c>
      <c r="B7" s="116"/>
      <c r="C7" s="97" t="str">
        <f>IF(AND(ISNUMBER(C8),ISNUMBER(E8)),IF(C8=E8,Seadista!B6,IF(C8-E8&gt;0,Seadista!B4,Seadista!B5)),"Mängimata")</f>
        <v>Mängimata</v>
      </c>
      <c r="D7" s="98"/>
      <c r="E7" s="99"/>
      <c r="F7" s="100"/>
      <c r="G7" s="101"/>
      <c r="H7" s="102"/>
      <c r="I7" s="97" t="str">
        <f>IF(AND(ISNUMBER(I8),ISNUMBER(K8)),IF(I8=K8,Seadista!B6,IF(I8-K8&gt;0,Seadista!B4,Seadista!B5)),"Mängimata")</f>
        <v>Mängimata</v>
      </c>
      <c r="J7" s="98"/>
      <c r="K7" s="99"/>
      <c r="L7" s="97" t="str">
        <f>IF(AND(ISNUMBER(L8),ISNUMBER(N8)),IF(L8=N8,Seadista!B6,IF(L8-N8&gt;0,Seadista!B4,Seadista!B5)),"Mängimata")</f>
        <v>Mängimata</v>
      </c>
      <c r="M7" s="98"/>
      <c r="N7" s="99"/>
      <c r="O7" s="97" t="str">
        <f>IF(AND(ISNUMBER(O8),ISNUMBER(Q8)),IF(O8=Q8,Seadista!$B$6,IF(O8-Q8&gt;0,Seadista!$B$4,Seadista!$B$5)),"Mängimata")</f>
        <v>Mängimata</v>
      </c>
      <c r="P7" s="98"/>
      <c r="Q7" s="99"/>
      <c r="R7" s="106">
        <f>SUMIF($C7:$O7,"&gt;=0")</f>
        <v>0</v>
      </c>
      <c r="S7" s="108" t="str">
        <f>IF(AND(ISNUMBER(C8),ISNUMBER(E8),ISNUMBER(I8),ISNUMBER(K8),ISNUMBER(L8),ISNUMBER(N8),ISNUMBER(O8),ISNUMBER(Q8)),C8-E8+I8-K8+L8-N8+O8-Q8,"pooleli")</f>
        <v>pooleli</v>
      </c>
      <c r="T7" s="26">
        <f>RANK($R7,$R$5:$R$14,-1)</f>
        <v>1</v>
      </c>
      <c r="U7" s="27" t="e">
        <f>RANK($S7,$S$5:$S$14,-1)*0.01</f>
        <v>#VALUE!</v>
      </c>
      <c r="V7" s="28" t="e">
        <f>T7+U7</f>
        <v>#VALUE!</v>
      </c>
      <c r="W7" s="110" t="str">
        <f>IF(AND(ISNUMBER($V$5),ISNUMBER($V$7),ISNUMBER($V$9),ISNUMBER($V$11),ISNUMBER($V$13)),RANK($V7,$V$5:$V$14),"pooleli")</f>
        <v>pooleli</v>
      </c>
    </row>
    <row r="8" spans="1:23" s="14" customFormat="1" ht="30" customHeight="1" x14ac:dyDescent="0.3">
      <c r="A8" s="115"/>
      <c r="B8" s="117"/>
      <c r="C8" s="29" t="str">
        <f>IF(ISBLANK(H6),"",H6)</f>
        <v/>
      </c>
      <c r="D8" s="30" t="s">
        <v>12</v>
      </c>
      <c r="E8" s="31" t="str">
        <f>IF(ISBLANK(F6),"",F6)</f>
        <v/>
      </c>
      <c r="F8" s="103"/>
      <c r="G8" s="104"/>
      <c r="H8" s="105"/>
      <c r="I8" s="29"/>
      <c r="J8" s="30" t="s">
        <v>12</v>
      </c>
      <c r="K8" s="31"/>
      <c r="L8" s="29"/>
      <c r="M8" s="30" t="s">
        <v>12</v>
      </c>
      <c r="N8" s="31"/>
      <c r="O8" s="29"/>
      <c r="P8" s="30" t="s">
        <v>12</v>
      </c>
      <c r="Q8" s="31"/>
      <c r="R8" s="107"/>
      <c r="S8" s="112"/>
      <c r="T8" s="35"/>
      <c r="U8" s="36"/>
      <c r="V8" s="37"/>
      <c r="W8" s="113"/>
    </row>
    <row r="9" spans="1:23" s="14" customFormat="1" ht="30" customHeight="1" x14ac:dyDescent="0.3">
      <c r="A9" s="114">
        <f>TRANSPOSE(I4)</f>
        <v>3</v>
      </c>
      <c r="B9" s="116"/>
      <c r="C9" s="97" t="str">
        <f>IF(AND(ISNUMBER(C10),ISNUMBER(E10)),IF(C10=E10,Seadista!B6,IF(C10-E10&gt;0,Seadista!B4,Seadista!B5)),"Mängimata")</f>
        <v>Mängimata</v>
      </c>
      <c r="D9" s="98"/>
      <c r="E9" s="99"/>
      <c r="F9" s="97" t="str">
        <f>IF(AND(ISNUMBER(F10),ISNUMBER(H10)),IF(F10=H10,Seadista!B6,IF(F10-H10&gt;0,Seadista!B4,Seadista!B5)),"Mängimata")</f>
        <v>Mängimata</v>
      </c>
      <c r="G9" s="98"/>
      <c r="H9" s="99"/>
      <c r="I9" s="100"/>
      <c r="J9" s="101"/>
      <c r="K9" s="102"/>
      <c r="L9" s="97" t="str">
        <f>IF(AND(ISNUMBER(L10),ISNUMBER(N10)),IF(L10=N10,Seadista!B6,IF(L10-N10&gt;0,Seadista!B4,Seadista!B5)),"Mängimata")</f>
        <v>Mängimata</v>
      </c>
      <c r="M9" s="98"/>
      <c r="N9" s="99"/>
      <c r="O9" s="97" t="str">
        <f>IF(AND(ISNUMBER(O10),ISNUMBER(Q10)),IF(O10=Q10,Seadista!$B$6,IF(O10-Q10&gt;0,Seadista!$B$4,Seadista!$B$5)),"Mängimata")</f>
        <v>Mängimata</v>
      </c>
      <c r="P9" s="98"/>
      <c r="Q9" s="99"/>
      <c r="R9" s="118">
        <f>SUMIF($C9:$O9,"&gt;=0")</f>
        <v>0</v>
      </c>
      <c r="S9" s="108" t="str">
        <f>IF(AND(ISNUMBER(F10),ISNUMBER(H10),ISNUMBER(C10),ISNUMBER(E10),ISNUMBER(L10),ISNUMBER(N10),ISNUMBER(O10),ISNUMBER(Q10)),F10-H10+C10-E10+L10-N10+O10-Q10,"pooleli")</f>
        <v>pooleli</v>
      </c>
      <c r="T9" s="38">
        <f>RANK($R9,$R$5:$R$14,-1)</f>
        <v>1</v>
      </c>
      <c r="U9" s="38" t="e">
        <f>RANK($S9,$S$5:$S$14,-1)*0.01</f>
        <v>#VALUE!</v>
      </c>
      <c r="V9" s="38" t="e">
        <f>T9+U9</f>
        <v>#VALUE!</v>
      </c>
      <c r="W9" s="110" t="str">
        <f>IF(AND(ISNUMBER($V$5),ISNUMBER($V$7),ISNUMBER($V$9),ISNUMBER($V$11),ISNUMBER($V$13)),RANK($V9,$V$5:$V$14),"pooleli")</f>
        <v>pooleli</v>
      </c>
    </row>
    <row r="10" spans="1:23" s="14" customFormat="1" ht="30" customHeight="1" x14ac:dyDescent="0.3">
      <c r="A10" s="115"/>
      <c r="B10" s="117"/>
      <c r="C10" s="29" t="str">
        <f>IF(ISBLANK(K6),"",K6)</f>
        <v/>
      </c>
      <c r="D10" s="30" t="s">
        <v>12</v>
      </c>
      <c r="E10" s="31" t="str">
        <f>IF(ISBLANK(I6),"",I6)</f>
        <v/>
      </c>
      <c r="F10" s="29" t="str">
        <f>IF(ISBLANK(K8),"",K8)</f>
        <v/>
      </c>
      <c r="G10" s="30" t="s">
        <v>12</v>
      </c>
      <c r="H10" s="31" t="str">
        <f>IF(ISBLANK(I8),"",I8)</f>
        <v/>
      </c>
      <c r="I10" s="103"/>
      <c r="J10" s="104"/>
      <c r="K10" s="105"/>
      <c r="L10" s="29"/>
      <c r="M10" s="30" t="s">
        <v>12</v>
      </c>
      <c r="N10" s="31"/>
      <c r="O10" s="29"/>
      <c r="P10" s="30" t="s">
        <v>12</v>
      </c>
      <c r="Q10" s="31"/>
      <c r="R10" s="118"/>
      <c r="S10" s="112"/>
      <c r="T10" s="38"/>
      <c r="U10" s="38"/>
      <c r="V10" s="38"/>
      <c r="W10" s="113"/>
    </row>
    <row r="11" spans="1:23" s="14" customFormat="1" ht="30" customHeight="1" x14ac:dyDescent="0.3">
      <c r="A11" s="114">
        <f>TRANSPOSE(L4)</f>
        <v>4</v>
      </c>
      <c r="B11" s="116"/>
      <c r="C11" s="97" t="str">
        <f>IF(AND(ISNUMBER(C12),ISNUMBER(E12)),IF(C12=E12,Seadista!$B$6,IF(C12-E12&gt;0,Seadista!$B$4,Seadista!$B$5)),"Mängimata")</f>
        <v>Mängimata</v>
      </c>
      <c r="D11" s="98"/>
      <c r="E11" s="99"/>
      <c r="F11" s="97" t="str">
        <f>IF(AND(ISNUMBER(F12),ISNUMBER(H12)),IF(F12=H12,Seadista!$B$6,IF(F12-H12&gt;0,Seadista!$B$4,Seadista!$B$5)),"Mängimata")</f>
        <v>Mängimata</v>
      </c>
      <c r="G11" s="98"/>
      <c r="H11" s="99"/>
      <c r="I11" s="97" t="str">
        <f>IF(AND(ISNUMBER(I12),ISNUMBER(K12)),IF(I12=K12,Seadista!$B$6,IF(I12-K12&gt;0,Seadista!$B$4,Seadista!$B$5)),"Mängimata")</f>
        <v>Mängimata</v>
      </c>
      <c r="J11" s="98"/>
      <c r="K11" s="99"/>
      <c r="L11" s="100"/>
      <c r="M11" s="101"/>
      <c r="N11" s="102"/>
      <c r="O11" s="97" t="str">
        <f>IF(AND(ISNUMBER(O12),ISNUMBER(Q12)),IF(O12=Q12,Seadista!$B$6,IF(O12-Q12&gt;0,Seadista!$B$4,Seadista!$B$5)),"Mängimata")</f>
        <v>Mängimata</v>
      </c>
      <c r="P11" s="98"/>
      <c r="Q11" s="99"/>
      <c r="R11" s="106">
        <f>SUMIF($C11:$O11,"&gt;=0")</f>
        <v>0</v>
      </c>
      <c r="S11" s="108" t="str">
        <f>IF(AND(ISNUMBER(F12),ISNUMBER(H12),ISNUMBER(I12),ISNUMBER(K12),ISNUMBER(C12),ISNUMBER(E12),ISNUMBER(O12),ISNUMBER(Q12)),F12-H12+I12-K12+C12-E12+O12-Q12,"pooleli")</f>
        <v>pooleli</v>
      </c>
      <c r="T11" s="26">
        <f>RANK($R11,$R$5:$R$14,-1)</f>
        <v>1</v>
      </c>
      <c r="U11" s="27" t="e">
        <f>RANK($S11,$S$5:$S$14,-1)*0.01</f>
        <v>#VALUE!</v>
      </c>
      <c r="V11" s="28" t="e">
        <f>T11+U11</f>
        <v>#VALUE!</v>
      </c>
      <c r="W11" s="110" t="str">
        <f>IF(AND(ISNUMBER($V$5),ISNUMBER($V$7),ISNUMBER($V$9),ISNUMBER($V$11),ISNUMBER($V$13)),RANK($V11,$V$5:$V$14),"pooleli")</f>
        <v>pooleli</v>
      </c>
    </row>
    <row r="12" spans="1:23" s="14" customFormat="1" ht="30" customHeight="1" x14ac:dyDescent="0.3">
      <c r="A12" s="115"/>
      <c r="B12" s="117"/>
      <c r="C12" s="29" t="str">
        <f>IF(ISBLANK(N6),"",N6)</f>
        <v/>
      </c>
      <c r="D12" s="30" t="s">
        <v>12</v>
      </c>
      <c r="E12" s="31" t="str">
        <f>IF(ISBLANK(L6),"",L6)</f>
        <v/>
      </c>
      <c r="F12" s="29" t="str">
        <f>IF(ISBLANK(N8),"",N8)</f>
        <v/>
      </c>
      <c r="G12" s="30" t="s">
        <v>12</v>
      </c>
      <c r="H12" s="31" t="str">
        <f>IF(ISBLANK(L8),"",L8)</f>
        <v/>
      </c>
      <c r="I12" s="29" t="str">
        <f>IF(ISBLANK(N10),"",N10)</f>
        <v/>
      </c>
      <c r="J12" s="30" t="s">
        <v>12</v>
      </c>
      <c r="K12" s="31" t="str">
        <f>IF(ISBLANK(L10),"",L10)</f>
        <v/>
      </c>
      <c r="L12" s="103"/>
      <c r="M12" s="104"/>
      <c r="N12" s="105"/>
      <c r="O12" s="29"/>
      <c r="P12" s="30" t="s">
        <v>12</v>
      </c>
      <c r="Q12" s="31"/>
      <c r="R12" s="107"/>
      <c r="S12" s="112"/>
      <c r="T12" s="35"/>
      <c r="U12" s="36"/>
      <c r="V12" s="37"/>
      <c r="W12" s="113"/>
    </row>
    <row r="13" spans="1:23" s="16" customFormat="1" ht="30" customHeight="1" x14ac:dyDescent="0.25">
      <c r="A13" s="114">
        <f>TRANSPOSE(O4)</f>
        <v>5</v>
      </c>
      <c r="B13" s="116"/>
      <c r="C13" s="97" t="str">
        <f>IF(AND(ISNUMBER(C14),ISNUMBER(E14)),IF(C14=E14,Seadista!$B$6,IF(C14-E14&gt;0,Seadista!$B$4,Seadista!$B$5)),"Mängimata")</f>
        <v>Mängimata</v>
      </c>
      <c r="D13" s="98"/>
      <c r="E13" s="99"/>
      <c r="F13" s="97" t="str">
        <f>IF(AND(ISNUMBER(F14),ISNUMBER(H14)),IF(F14=H14,Seadista!$B$6,IF(F14-H14&gt;0,Seadista!$B$4,Seadista!$B$5)),"Mängimata")</f>
        <v>Mängimata</v>
      </c>
      <c r="G13" s="98"/>
      <c r="H13" s="99"/>
      <c r="I13" s="97" t="str">
        <f>IF(AND(ISNUMBER(I14),ISNUMBER(K14)),IF(I14=K14,Seadista!$B$6,IF(I14-K14&gt;0,Seadista!$B$4,Seadista!$B$5)),"Mängimata")</f>
        <v>Mängimata</v>
      </c>
      <c r="J13" s="98"/>
      <c r="K13" s="99"/>
      <c r="L13" s="97" t="str">
        <f>IF(AND(ISNUMBER(L14),ISNUMBER(N14)),IF(L14=N14,Seadista!$B$6,IF(L14-N14&gt;0,Seadista!$B$4,Seadista!$B$5)),"Mängimata")</f>
        <v>Mängimata</v>
      </c>
      <c r="M13" s="98"/>
      <c r="N13" s="99"/>
      <c r="O13" s="100"/>
      <c r="P13" s="101"/>
      <c r="Q13" s="102"/>
      <c r="R13" s="106">
        <f>SUMIF($C13:$P13,"&gt;=0")</f>
        <v>0</v>
      </c>
      <c r="S13" s="108" t="str">
        <f>IF(AND(ISNUMBER(C14),ISNUMBER(E14),ISNUMBER(F14),ISNUMBER(H14),ISNUMBER(I14),ISNUMBER(K14),ISNUMBER(L14),ISNUMBER(N14)),C14-E14+F14-H14+I14-K14+L14-N14,"pooleli")</f>
        <v>pooleli</v>
      </c>
      <c r="T13" s="39">
        <f>RANK($R13,$R$5:$R$14,-1)</f>
        <v>1</v>
      </c>
      <c r="U13" s="38" t="e">
        <f>RANK($S13,$S$5:$S$14,-1)*0.01</f>
        <v>#VALUE!</v>
      </c>
      <c r="V13" s="40" t="e">
        <f>T13+U13</f>
        <v>#VALUE!</v>
      </c>
      <c r="W13" s="110" t="str">
        <f>IF(AND(ISNUMBER($V$5),ISNUMBER($V$7),ISNUMBER($V$9),ISNUMBER($V$11),ISNUMBER($V$13)),RANK($V13,$V$5:$V$14),"pooleli")</f>
        <v>pooleli</v>
      </c>
    </row>
    <row r="14" spans="1:23" s="16" customFormat="1" ht="30" customHeight="1" x14ac:dyDescent="0.25">
      <c r="A14" s="115"/>
      <c r="B14" s="117"/>
      <c r="C14" s="29" t="str">
        <f>IF(ISBLANK(Q$6),"",Q$6)</f>
        <v/>
      </c>
      <c r="D14" s="30" t="s">
        <v>12</v>
      </c>
      <c r="E14" s="31" t="str">
        <f>IF(ISBLANK(O$6),"",O$6)</f>
        <v/>
      </c>
      <c r="F14" s="29" t="str">
        <f>IF(ISBLANK(Q8),"",Q8)</f>
        <v/>
      </c>
      <c r="G14" s="30" t="s">
        <v>12</v>
      </c>
      <c r="H14" s="31" t="str">
        <f>IF(ISBLANK(O8),"",O8)</f>
        <v/>
      </c>
      <c r="I14" s="29" t="str">
        <f>IF(ISBLANK(Q10),"",Q10)</f>
        <v/>
      </c>
      <c r="J14" s="30" t="s">
        <v>12</v>
      </c>
      <c r="K14" s="31" t="str">
        <f>IF(ISBLANK(O10),"",O10)</f>
        <v/>
      </c>
      <c r="L14" s="29" t="str">
        <f>IF(ISBLANK(Q12),"",Q12)</f>
        <v/>
      </c>
      <c r="M14" s="30" t="s">
        <v>12</v>
      </c>
      <c r="N14" s="31" t="str">
        <f>IF(ISBLANK(O12),"",O12)</f>
        <v/>
      </c>
      <c r="O14" s="103"/>
      <c r="P14" s="104"/>
      <c r="Q14" s="105"/>
      <c r="R14" s="107"/>
      <c r="S14" s="109"/>
      <c r="T14" s="36"/>
      <c r="U14" s="36"/>
      <c r="V14" s="36"/>
      <c r="W14" s="111"/>
    </row>
  </sheetData>
  <mergeCells count="56">
    <mergeCell ref="L9:N9"/>
    <mergeCell ref="L11:N12"/>
    <mergeCell ref="I11:K11"/>
    <mergeCell ref="I9:K10"/>
    <mergeCell ref="A13:A14"/>
    <mergeCell ref="B13:B14"/>
    <mergeCell ref="C13:E13"/>
    <mergeCell ref="F13:H13"/>
    <mergeCell ref="A9:A10"/>
    <mergeCell ref="B9:B10"/>
    <mergeCell ref="O11:Q11"/>
    <mergeCell ref="R11:R12"/>
    <mergeCell ref="S11:S12"/>
    <mergeCell ref="W11:W12"/>
    <mergeCell ref="I13:K13"/>
    <mergeCell ref="L13:N13"/>
    <mergeCell ref="O13:Q14"/>
    <mergeCell ref="R13:R14"/>
    <mergeCell ref="S13:S14"/>
    <mergeCell ref="W13:W14"/>
    <mergeCell ref="C9:E9"/>
    <mergeCell ref="F9:H9"/>
    <mergeCell ref="A11:A12"/>
    <mergeCell ref="B11:B12"/>
    <mergeCell ref="C11:E11"/>
    <mergeCell ref="F11:H11"/>
    <mergeCell ref="O9:Q9"/>
    <mergeCell ref="R9:R10"/>
    <mergeCell ref="S9:S10"/>
    <mergeCell ref="W9:W10"/>
    <mergeCell ref="O7:Q7"/>
    <mergeCell ref="R7:R8"/>
    <mergeCell ref="S7:S8"/>
    <mergeCell ref="W7:W8"/>
    <mergeCell ref="S5:S6"/>
    <mergeCell ref="W5:W6"/>
    <mergeCell ref="A7:A8"/>
    <mergeCell ref="B7:B8"/>
    <mergeCell ref="C7:E7"/>
    <mergeCell ref="F7:H8"/>
    <mergeCell ref="I7:K7"/>
    <mergeCell ref="A5:A6"/>
    <mergeCell ref="L5:N5"/>
    <mergeCell ref="L7:N7"/>
    <mergeCell ref="O5:Q5"/>
    <mergeCell ref="R5:R6"/>
    <mergeCell ref="B5:B6"/>
    <mergeCell ref="C5:E6"/>
    <mergeCell ref="F5:H5"/>
    <mergeCell ref="I5:K5"/>
    <mergeCell ref="A3:W3"/>
    <mergeCell ref="C4:E4"/>
    <mergeCell ref="F4:H4"/>
    <mergeCell ref="I4:K4"/>
    <mergeCell ref="L4:N4"/>
    <mergeCell ref="O4:Q4"/>
  </mergeCells>
  <phoneticPr fontId="12"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
  <sheetViews>
    <sheetView zoomScale="90" zoomScaleNormal="90" workbookViewId="0">
      <selection activeCell="I22" sqref="I22"/>
    </sheetView>
  </sheetViews>
  <sheetFormatPr defaultRowHeight="15.6" x14ac:dyDescent="0.3"/>
  <cols>
    <col min="1" max="1" width="4.5546875" style="21" customWidth="1"/>
    <col min="2" max="2" width="27.332031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5" width="4.6640625" style="22" customWidth="1"/>
    <col min="16" max="16" width="2" style="22" customWidth="1"/>
    <col min="17" max="18" width="4.6640625" style="22" customWidth="1"/>
    <col min="19" max="19" width="2" style="22" customWidth="1"/>
    <col min="20" max="20" width="4.6640625" style="22" customWidth="1"/>
    <col min="21" max="22" width="10.6640625" style="16" customWidth="1"/>
    <col min="23" max="25" width="14.44140625" style="18" hidden="1" customWidth="1"/>
    <col min="26" max="26" width="10.88671875" style="18" customWidth="1"/>
  </cols>
  <sheetData>
    <row r="1" spans="1:26" s="15" customFormat="1" ht="52.5" customHeight="1" x14ac:dyDescent="0.3">
      <c r="B1" s="87" t="str">
        <f>TRANSPOSE(Seadista!A9)</f>
        <v>Mesikäpa Minikäsipallimängud 2018</v>
      </c>
      <c r="N1" s="14"/>
      <c r="O1" s="14"/>
      <c r="P1" s="14"/>
      <c r="Q1" s="14"/>
    </row>
    <row r="2" spans="1:26" s="16" customFormat="1" ht="37.5" customHeight="1" x14ac:dyDescent="0.25">
      <c r="B2" s="89" t="str">
        <f>TRANSPOSE(Seadista!A12)</f>
        <v>Põlva 21.aprill</v>
      </c>
      <c r="C2" s="17"/>
      <c r="D2" s="17"/>
      <c r="E2" s="17"/>
      <c r="F2" s="17"/>
      <c r="G2" s="17"/>
      <c r="H2" s="17"/>
      <c r="I2" s="17"/>
      <c r="J2" s="17"/>
      <c r="K2" s="17"/>
      <c r="N2" s="18"/>
      <c r="O2" s="18"/>
      <c r="P2" s="18"/>
      <c r="Q2" s="18"/>
    </row>
    <row r="3" spans="1:26" s="19" customFormat="1" ht="30" customHeight="1" x14ac:dyDescent="0.3">
      <c r="A3" s="119" t="s">
        <v>13</v>
      </c>
      <c r="B3" s="120"/>
      <c r="C3" s="120"/>
      <c r="D3" s="120"/>
      <c r="E3" s="120"/>
      <c r="F3" s="120"/>
      <c r="G3" s="120"/>
      <c r="H3" s="120"/>
      <c r="I3" s="120"/>
      <c r="J3" s="120"/>
      <c r="K3" s="120"/>
      <c r="L3" s="120"/>
      <c r="M3" s="120"/>
      <c r="N3" s="120"/>
      <c r="O3" s="120"/>
      <c r="P3" s="120"/>
      <c r="Q3" s="120"/>
      <c r="R3" s="120"/>
      <c r="S3" s="120"/>
      <c r="T3" s="120"/>
      <c r="U3" s="120"/>
      <c r="V3" s="120"/>
      <c r="W3" s="120"/>
      <c r="X3" s="120"/>
      <c r="Y3" s="120"/>
      <c r="Z3" s="121"/>
    </row>
    <row r="4" spans="1:26" s="20" customFormat="1" ht="20.25" customHeight="1" x14ac:dyDescent="0.3">
      <c r="A4" s="52"/>
      <c r="B4" s="53" t="s">
        <v>6</v>
      </c>
      <c r="C4" s="122">
        <v>1</v>
      </c>
      <c r="D4" s="123"/>
      <c r="E4" s="124"/>
      <c r="F4" s="122">
        <v>2</v>
      </c>
      <c r="G4" s="123"/>
      <c r="H4" s="124"/>
      <c r="I4" s="122">
        <v>3</v>
      </c>
      <c r="J4" s="123"/>
      <c r="K4" s="124"/>
      <c r="L4" s="122">
        <v>4</v>
      </c>
      <c r="M4" s="123"/>
      <c r="N4" s="124"/>
      <c r="O4" s="122">
        <v>5</v>
      </c>
      <c r="P4" s="123"/>
      <c r="Q4" s="124"/>
      <c r="R4" s="122">
        <v>6</v>
      </c>
      <c r="S4" s="123"/>
      <c r="T4" s="124"/>
      <c r="U4" s="25" t="s">
        <v>7</v>
      </c>
      <c r="V4" s="25" t="s">
        <v>8</v>
      </c>
      <c r="W4" s="54" t="s">
        <v>9</v>
      </c>
      <c r="X4" s="54" t="s">
        <v>10</v>
      </c>
      <c r="Y4" s="54"/>
      <c r="Z4" s="25" t="s">
        <v>11</v>
      </c>
    </row>
    <row r="5" spans="1:26" s="14" customFormat="1" ht="30" customHeight="1" x14ac:dyDescent="0.3">
      <c r="A5" s="114">
        <f>TRANSPOSE(C4)</f>
        <v>1</v>
      </c>
      <c r="B5" s="116"/>
      <c r="C5" s="100"/>
      <c r="D5" s="101"/>
      <c r="E5" s="102"/>
      <c r="F5" s="97" t="str">
        <f>IF(AND(ISNUMBER(F6),ISNUMBER(H6)),IF(F6=H6,Seadista!B6,IF(F6-H6&gt;0,Seadista!B4,Seadista!B5)),"Mängimata")</f>
        <v>Mängimata</v>
      </c>
      <c r="G5" s="98"/>
      <c r="H5" s="99"/>
      <c r="I5" s="97" t="str">
        <f>IF(AND(ISNUMBER(I6),ISNUMBER(K6)),IF(I6=K6,Seadista!B6,IF(I6-K6&gt;0,Seadista!B4,Seadista!B5)),"Mängimata")</f>
        <v>Mängimata</v>
      </c>
      <c r="J5" s="98"/>
      <c r="K5" s="99"/>
      <c r="L5" s="97" t="str">
        <f>IF(AND(ISNUMBER(L6),ISNUMBER(N6)),IF(L6=N6,Seadista!$B$6,IF(L6-N6&gt;0,Seadista!$B$4,Seadista!$B$5)),"Mängimata")</f>
        <v>Mängimata</v>
      </c>
      <c r="M5" s="98"/>
      <c r="N5" s="99"/>
      <c r="O5" s="97" t="str">
        <f>IF(AND(ISNUMBER(O6),ISNUMBER(Q6)),IF(O6=Q6,Seadista!$B$6,IF(O6-Q6&gt;0,Seadista!$B$4,Seadista!$B$5)),"Mängimata")</f>
        <v>Mängimata</v>
      </c>
      <c r="P5" s="98"/>
      <c r="Q5" s="99"/>
      <c r="R5" s="97" t="str">
        <f>IF(AND(ISNUMBER(R6),ISNUMBER(T6)),IF(R6=T6,Seadista!$B$6,IF(R6-T6&gt;0,Seadista!$B$4,Seadista!$B$5)),"Mängimata")</f>
        <v>Mängimata</v>
      </c>
      <c r="S5" s="98"/>
      <c r="T5" s="99"/>
      <c r="U5" s="106">
        <f>SUMIF($C5:$R5,"&gt;=0")</f>
        <v>0</v>
      </c>
      <c r="V5" s="108" t="str">
        <f>IF(AND(ISNUMBER(O6),ISNUMBER(Q6),ISNUMBER(F6),ISNUMBER(H6),ISNUMBER(I6),ISNUMBER(K6),ISNUMBER(L6),ISNUMBER(N6),ISNUMBER(R6),ISNUMBER(T6)),F6-H6+I6-K6+L6-N6+O6-Q6+R6-T6,"pooleli")</f>
        <v>pooleli</v>
      </c>
      <c r="W5" s="38">
        <f>RANK($U5,$U$5:$U$16,-1)</f>
        <v>1</v>
      </c>
      <c r="X5" s="38" t="e">
        <f>RANK($V5,$V$5:$V$16,-1)*0.01</f>
        <v>#VALUE!</v>
      </c>
      <c r="Y5" s="38" t="e">
        <f>W5+X5</f>
        <v>#VALUE!</v>
      </c>
      <c r="Z5" s="110" t="str">
        <f>IF(AND(ISNUMBER($Y$5),ISNUMBER($Y$7),ISNUMBER($Y$9),ISNUMBER($Y$11),ISNUMBER($Y$13),ISNUMBER($Y$15)),RANK($Y5,$Y$5:$Y$16),"pooleli")</f>
        <v>pooleli</v>
      </c>
    </row>
    <row r="6" spans="1:26" s="14" customFormat="1" ht="30" customHeight="1" x14ac:dyDescent="0.3">
      <c r="A6" s="115"/>
      <c r="B6" s="117"/>
      <c r="C6" s="103"/>
      <c r="D6" s="104"/>
      <c r="E6" s="105"/>
      <c r="F6" s="29"/>
      <c r="G6" s="30" t="s">
        <v>12</v>
      </c>
      <c r="H6" s="31"/>
      <c r="I6" s="29"/>
      <c r="J6" s="30" t="s">
        <v>12</v>
      </c>
      <c r="K6" s="31"/>
      <c r="L6" s="29"/>
      <c r="M6" s="30" t="s">
        <v>12</v>
      </c>
      <c r="N6" s="31"/>
      <c r="O6" s="29"/>
      <c r="P6" s="30" t="s">
        <v>12</v>
      </c>
      <c r="Q6" s="31"/>
      <c r="R6" s="29"/>
      <c r="S6" s="30" t="s">
        <v>12</v>
      </c>
      <c r="T6" s="31"/>
      <c r="U6" s="118"/>
      <c r="V6" s="112"/>
      <c r="W6" s="51"/>
      <c r="X6" s="51"/>
      <c r="Y6" s="51"/>
      <c r="Z6" s="113"/>
    </row>
    <row r="7" spans="1:26" s="14" customFormat="1" ht="30" customHeight="1" x14ac:dyDescent="0.3">
      <c r="A7" s="114">
        <f>TRANSPOSE(F4)</f>
        <v>2</v>
      </c>
      <c r="B7" s="116"/>
      <c r="C7" s="97" t="str">
        <f>IF(AND(ISNUMBER(C8),ISNUMBER(E8)),IF(C8=E8,Seadista!B6,IF(C8-E8&gt;0,Seadista!B4,Seadista!B5)),"Mängimata")</f>
        <v>Mängimata</v>
      </c>
      <c r="D7" s="98"/>
      <c r="E7" s="99"/>
      <c r="F7" s="100"/>
      <c r="G7" s="101"/>
      <c r="H7" s="102"/>
      <c r="I7" s="97" t="str">
        <f>IF(AND(ISNUMBER(I8),ISNUMBER(K8)),IF(I8=K8,Seadista!B6,IF(I8-K8&gt;0,Seadista!B4,Seadista!B5)),"Mängimata")</f>
        <v>Mängimata</v>
      </c>
      <c r="J7" s="98"/>
      <c r="K7" s="99"/>
      <c r="L7" s="97" t="str">
        <f>IF(AND(ISNUMBER(L8),ISNUMBER(N8)),IF(L8=N8,Seadista!B6,IF(L8-N8&gt;0,Seadista!B4,Seadista!B5)),"Mängimata")</f>
        <v>Mängimata</v>
      </c>
      <c r="M7" s="98"/>
      <c r="N7" s="99"/>
      <c r="O7" s="97" t="str">
        <f>IF(AND(ISNUMBER(O8),ISNUMBER(Q8)),IF(O8=Q8,Seadista!$B$6,IF(O8-Q8&gt;0,Seadista!$B$4,Seadista!$B$5)),"Mängimata")</f>
        <v>Mängimata</v>
      </c>
      <c r="P7" s="98"/>
      <c r="Q7" s="99"/>
      <c r="R7" s="97" t="str">
        <f>IF(AND(ISNUMBER(R8),ISNUMBER(T8)),IF(R8=T8,Seadista!$B$6,IF(R8-T8&gt;0,Seadista!$B$4,Seadista!$B$5)),"Mängimata")</f>
        <v>Mängimata</v>
      </c>
      <c r="S7" s="98"/>
      <c r="T7" s="99"/>
      <c r="U7" s="106">
        <f>SUMIF($C7:$R7,"&gt;=0")</f>
        <v>0</v>
      </c>
      <c r="V7" s="108" t="str">
        <f>IF(AND(ISNUMBER(C8),ISNUMBER(E8),ISNUMBER(I8),ISNUMBER(K8),ISNUMBER(L8),ISNUMBER(N8),ISNUMBER(O8),ISNUMBER(Q8),ISNUMBER(R8),ISNUMBER(T8)),C8-E8+I8-K8+L8-N8+O8-Q8+R8-T8,"pooleli")</f>
        <v>pooleli</v>
      </c>
      <c r="W7" s="38">
        <f>RANK($U7,$U$5:$U$16,-1)</f>
        <v>1</v>
      </c>
      <c r="X7" s="38" t="e">
        <f>RANK($V7,$V$5:$V$16,-1)*0.01</f>
        <v>#VALUE!</v>
      </c>
      <c r="Y7" s="38" t="e">
        <f>W7+X7</f>
        <v>#VALUE!</v>
      </c>
      <c r="Z7" s="110" t="str">
        <f>IF(AND(ISNUMBER($Y$5),ISNUMBER($Y$7),ISNUMBER($Y$9),ISNUMBER($Y$11),ISNUMBER($Y$13),ISNUMBER($Y$15)),RANK($Y7,$Y$5:$Y$16),"pooleli")</f>
        <v>pooleli</v>
      </c>
    </row>
    <row r="8" spans="1:26" s="14" customFormat="1" ht="30" customHeight="1" x14ac:dyDescent="0.3">
      <c r="A8" s="115"/>
      <c r="B8" s="117"/>
      <c r="C8" s="29" t="str">
        <f>IF(ISBLANK(H6),"",H6)</f>
        <v/>
      </c>
      <c r="D8" s="30" t="s">
        <v>12</v>
      </c>
      <c r="E8" s="31" t="str">
        <f>IF(ISBLANK(F6),"",F6)</f>
        <v/>
      </c>
      <c r="F8" s="103"/>
      <c r="G8" s="104"/>
      <c r="H8" s="105"/>
      <c r="I8" s="29"/>
      <c r="J8" s="30" t="s">
        <v>12</v>
      </c>
      <c r="K8" s="31"/>
      <c r="L8" s="29"/>
      <c r="M8" s="30" t="s">
        <v>12</v>
      </c>
      <c r="N8" s="31"/>
      <c r="O8" s="29"/>
      <c r="P8" s="30" t="s">
        <v>12</v>
      </c>
      <c r="Q8" s="31"/>
      <c r="R8" s="29"/>
      <c r="S8" s="30" t="s">
        <v>12</v>
      </c>
      <c r="T8" s="31"/>
      <c r="U8" s="107"/>
      <c r="V8" s="112"/>
      <c r="W8" s="38"/>
      <c r="X8" s="38"/>
      <c r="Y8" s="38"/>
      <c r="Z8" s="113"/>
    </row>
    <row r="9" spans="1:26" s="14" customFormat="1" ht="30" customHeight="1" x14ac:dyDescent="0.3">
      <c r="A9" s="114">
        <f>TRANSPOSE(I4)</f>
        <v>3</v>
      </c>
      <c r="B9" s="116"/>
      <c r="C9" s="97" t="str">
        <f>IF(AND(ISNUMBER(C10),ISNUMBER(E10)),IF(C10=E10,Seadista!B6,IF(C10-E10&gt;0,Seadista!B4,Seadista!B5)),"Mängimata")</f>
        <v>Mängimata</v>
      </c>
      <c r="D9" s="98"/>
      <c r="E9" s="99"/>
      <c r="F9" s="97" t="str">
        <f>IF(AND(ISNUMBER(F10),ISNUMBER(H10)),IF(F10=H10,Seadista!B6,IF(F10-H10&gt;0,Seadista!B4,Seadista!B5)),"Mängimata")</f>
        <v>Mängimata</v>
      </c>
      <c r="G9" s="98"/>
      <c r="H9" s="99"/>
      <c r="I9" s="100"/>
      <c r="J9" s="101"/>
      <c r="K9" s="102"/>
      <c r="L9" s="97" t="str">
        <f>IF(AND(ISNUMBER(L10),ISNUMBER(N10)),IF(L10=N10,Seadista!B6,IF(L10-N10&gt;0,Seadista!B4,Seadista!B5)),"Mängimata")</f>
        <v>Mängimata</v>
      </c>
      <c r="M9" s="98"/>
      <c r="N9" s="99"/>
      <c r="O9" s="97" t="str">
        <f>IF(AND(ISNUMBER(O10),ISNUMBER(Q10)),IF(O10=Q10,Seadista!$B$6,IF(O10-Q10&gt;0,Seadista!$B$4,Seadista!$B$5)),"Mängimata")</f>
        <v>Mängimata</v>
      </c>
      <c r="P9" s="98"/>
      <c r="Q9" s="99"/>
      <c r="R9" s="97" t="str">
        <f>IF(AND(ISNUMBER(R10),ISNUMBER(T10)),IF(R10=T10,Seadista!$B$6,IF(R10-T10&gt;0,Seadista!$B$4,Seadista!$B$5)),"Mängimata")</f>
        <v>Mängimata</v>
      </c>
      <c r="S9" s="98"/>
      <c r="T9" s="99"/>
      <c r="U9" s="118">
        <f>SUMIF($C9:$R9,"&gt;=0")</f>
        <v>0</v>
      </c>
      <c r="V9" s="108" t="str">
        <f>IF(AND(ISNUMBER(F10),ISNUMBER(H10),ISNUMBER(C10),ISNUMBER(E10),ISNUMBER(L10),ISNUMBER(N10),ISNUMBER(O10),ISNUMBER(Q10),ISNUMBER(R10),ISNUMBER(T10)),F10-H10+C10-E10+L10-N10+O10-Q10+R10-T10,"pooleli")</f>
        <v>pooleli</v>
      </c>
      <c r="W9" s="38">
        <f>RANK($U9,$U$5:$U$16,-1)</f>
        <v>1</v>
      </c>
      <c r="X9" s="38" t="e">
        <f>RANK($V9,$V$5:$V$16,-1)*0.01</f>
        <v>#VALUE!</v>
      </c>
      <c r="Y9" s="38" t="e">
        <f>W9+X9</f>
        <v>#VALUE!</v>
      </c>
      <c r="Z9" s="110" t="str">
        <f>IF(AND(ISNUMBER($Y$5),ISNUMBER($Y$7),ISNUMBER($Y$9),ISNUMBER($Y$11),ISNUMBER($Y$13),ISNUMBER($Y$15)),RANK($Y9,$Y$5:$Y$16),"pooleli")</f>
        <v>pooleli</v>
      </c>
    </row>
    <row r="10" spans="1:26" s="14" customFormat="1" ht="30" customHeight="1" x14ac:dyDescent="0.3">
      <c r="A10" s="115"/>
      <c r="B10" s="117"/>
      <c r="C10" s="29" t="str">
        <f>IF(ISBLANK(K6),"",K6)</f>
        <v/>
      </c>
      <c r="D10" s="30" t="s">
        <v>12</v>
      </c>
      <c r="E10" s="31" t="str">
        <f>IF(ISBLANK(I6),"",I6)</f>
        <v/>
      </c>
      <c r="F10" s="29" t="str">
        <f>IF(ISBLANK(K8),"",K8)</f>
        <v/>
      </c>
      <c r="G10" s="30" t="s">
        <v>12</v>
      </c>
      <c r="H10" s="31" t="str">
        <f>IF(ISBLANK(I8),"",I8)</f>
        <v/>
      </c>
      <c r="I10" s="103"/>
      <c r="J10" s="104"/>
      <c r="K10" s="105"/>
      <c r="L10" s="29"/>
      <c r="M10" s="30" t="s">
        <v>12</v>
      </c>
      <c r="N10" s="31"/>
      <c r="O10" s="29"/>
      <c r="P10" s="30" t="s">
        <v>12</v>
      </c>
      <c r="Q10" s="31"/>
      <c r="R10" s="29"/>
      <c r="S10" s="30" t="s">
        <v>12</v>
      </c>
      <c r="T10" s="31"/>
      <c r="U10" s="118"/>
      <c r="V10" s="112"/>
      <c r="W10" s="38"/>
      <c r="X10" s="38"/>
      <c r="Y10" s="38"/>
      <c r="Z10" s="113"/>
    </row>
    <row r="11" spans="1:26" s="14" customFormat="1" ht="30" customHeight="1" x14ac:dyDescent="0.3">
      <c r="A11" s="114">
        <f>TRANSPOSE(L4)</f>
        <v>4</v>
      </c>
      <c r="B11" s="116"/>
      <c r="C11" s="97" t="str">
        <f>IF(AND(ISNUMBER(C12),ISNUMBER(E12)),IF(C12=E12,Seadista!$B$6,IF(C12-E12&gt;0,Seadista!$B$4,Seadista!$B$5)),"Mängimata")</f>
        <v>Mängimata</v>
      </c>
      <c r="D11" s="98"/>
      <c r="E11" s="99"/>
      <c r="F11" s="97" t="str">
        <f>IF(AND(ISNUMBER(F12),ISNUMBER(H12)),IF(F12=H12,Seadista!$B$6,IF(F12-H12&gt;0,Seadista!$B$4,Seadista!$B$5)),"Mängimata")</f>
        <v>Mängimata</v>
      </c>
      <c r="G11" s="98"/>
      <c r="H11" s="99"/>
      <c r="I11" s="97" t="str">
        <f>IF(AND(ISNUMBER(I12),ISNUMBER(K12)),IF(I12=K12,Seadista!$B$6,IF(I12-K12&gt;0,Seadista!$B$4,Seadista!$B$5)),"Mängimata")</f>
        <v>Mängimata</v>
      </c>
      <c r="J11" s="98"/>
      <c r="K11" s="99"/>
      <c r="L11" s="100"/>
      <c r="M11" s="101"/>
      <c r="N11" s="102"/>
      <c r="O11" s="97" t="str">
        <f>IF(AND(ISNUMBER(O12),ISNUMBER(Q12)),IF(O12=Q12,Seadista!$B$6,IF(O12-Q12&gt;0,Seadista!$B$4,Seadista!$B$5)),"Mängimata")</f>
        <v>Mängimata</v>
      </c>
      <c r="P11" s="98"/>
      <c r="Q11" s="99"/>
      <c r="R11" s="97" t="str">
        <f>IF(AND(ISNUMBER(R12),ISNUMBER(T12)),IF(R12=T12,Seadista!$B$6,IF(R12-T12&gt;0,Seadista!$B$4,Seadista!$B$5)),"Mängimata")</f>
        <v>Mängimata</v>
      </c>
      <c r="S11" s="98"/>
      <c r="T11" s="99"/>
      <c r="U11" s="106">
        <f>SUMIF($C11:$R11,"&gt;=0")</f>
        <v>0</v>
      </c>
      <c r="V11" s="108" t="str">
        <f>IF(AND(ISNUMBER(F12),ISNUMBER(H12),ISNUMBER(I12),ISNUMBER(K12),ISNUMBER(C12),ISNUMBER(E12),ISNUMBER(O12),ISNUMBER(Q12),ISNUMBER(R12),ISNUMBER(T12)),F12-H12+I12-K12+C12-E12+O12-Q12+R12-T12,"pooleli")</f>
        <v>pooleli</v>
      </c>
      <c r="W11" s="38">
        <f>RANK($U11,$U$5:$U$16,-1)</f>
        <v>1</v>
      </c>
      <c r="X11" s="38" t="e">
        <f>RANK($V11,$V$5:$V$16,-1)*0.01</f>
        <v>#VALUE!</v>
      </c>
      <c r="Y11" s="38" t="e">
        <f>W11+X11</f>
        <v>#VALUE!</v>
      </c>
      <c r="Z11" s="110" t="str">
        <f>IF(AND(ISNUMBER($Y$5),ISNUMBER($Y$7),ISNUMBER($Y$9),ISNUMBER($Y$11),ISNUMBER($Y$13),ISNUMBER($Y$15)),RANK($Y11,$Y$5:$Y$16),"pooleli")</f>
        <v>pooleli</v>
      </c>
    </row>
    <row r="12" spans="1:26" s="14" customFormat="1" ht="30" customHeight="1" x14ac:dyDescent="0.3">
      <c r="A12" s="115"/>
      <c r="B12" s="117"/>
      <c r="C12" s="29" t="str">
        <f>IF(ISBLANK(N6),"",N6)</f>
        <v/>
      </c>
      <c r="D12" s="30" t="s">
        <v>12</v>
      </c>
      <c r="E12" s="31" t="str">
        <f>IF(ISBLANK(L6),"",L6)</f>
        <v/>
      </c>
      <c r="F12" s="29" t="str">
        <f>IF(ISBLANK(N8),"",N8)</f>
        <v/>
      </c>
      <c r="G12" s="30" t="s">
        <v>12</v>
      </c>
      <c r="H12" s="31" t="str">
        <f>IF(ISBLANK(L8),"",L8)</f>
        <v/>
      </c>
      <c r="I12" s="29" t="str">
        <f>IF(ISBLANK(N10),"",N10)</f>
        <v/>
      </c>
      <c r="J12" s="30" t="s">
        <v>12</v>
      </c>
      <c r="K12" s="31" t="str">
        <f>IF(ISBLANK(L10),"",L10)</f>
        <v/>
      </c>
      <c r="L12" s="103"/>
      <c r="M12" s="104"/>
      <c r="N12" s="105"/>
      <c r="O12" s="29"/>
      <c r="P12" s="30" t="s">
        <v>12</v>
      </c>
      <c r="Q12" s="31"/>
      <c r="R12" s="29"/>
      <c r="S12" s="30" t="s">
        <v>12</v>
      </c>
      <c r="T12" s="31"/>
      <c r="U12" s="107"/>
      <c r="V12" s="112"/>
      <c r="W12" s="38"/>
      <c r="X12" s="38"/>
      <c r="Y12" s="38"/>
      <c r="Z12" s="113"/>
    </row>
    <row r="13" spans="1:26" s="14" customFormat="1" ht="30" customHeight="1" x14ac:dyDescent="0.3">
      <c r="A13" s="114">
        <f>TRANSPOSE(O4)</f>
        <v>5</v>
      </c>
      <c r="B13" s="116"/>
      <c r="C13" s="97" t="str">
        <f>IF(AND(ISNUMBER(C14),ISNUMBER(E14)),IF(C14=E14,Seadista!$B$6,IF(C14-E14&gt;0,Seadista!$B$4,Seadista!$B$5)),"Mängimata")</f>
        <v>Mängimata</v>
      </c>
      <c r="D13" s="98"/>
      <c r="E13" s="99"/>
      <c r="F13" s="97" t="str">
        <f>IF(AND(ISNUMBER(F14),ISNUMBER(H14)),IF(F14=H14,Seadista!$B$6,IF(F14-H14&gt;0,Seadista!$B$4,Seadista!$B$5)),"Mängimata")</f>
        <v>Mängimata</v>
      </c>
      <c r="G13" s="98"/>
      <c r="H13" s="99"/>
      <c r="I13" s="97" t="str">
        <f>IF(AND(ISNUMBER(I14),ISNUMBER(K14)),IF(I14=K14,Seadista!$B$6,IF(I14-K14&gt;0,Seadista!$B$4,Seadista!$B$5)),"Mängimata")</f>
        <v>Mängimata</v>
      </c>
      <c r="J13" s="98"/>
      <c r="K13" s="99"/>
      <c r="L13" s="97" t="str">
        <f>IF(AND(ISNUMBER(L14),ISNUMBER(N14)),IF(L14=N14,Seadista!$B$6,IF(L14-N14&gt;0,Seadista!$B$4,Seadista!$B$5)),"Mängimata")</f>
        <v>Mängimata</v>
      </c>
      <c r="M13" s="98"/>
      <c r="N13" s="99"/>
      <c r="O13" s="100"/>
      <c r="P13" s="101"/>
      <c r="Q13" s="102"/>
      <c r="R13" s="97" t="str">
        <f>IF(AND(ISNUMBER(R14),ISNUMBER(T14)),IF(R14=T14,Seadista!$B$6,IF(R14-T14&gt;0,Seadista!$B$4,Seadista!$B$5)),"Mängimata")</f>
        <v>Mängimata</v>
      </c>
      <c r="S13" s="98"/>
      <c r="T13" s="99"/>
      <c r="U13" s="106">
        <f>SUMIF($C13:$R13,"&gt;=0")</f>
        <v>0</v>
      </c>
      <c r="V13" s="108" t="str">
        <f>IF(AND(ISNUMBER(C14),ISNUMBER(E14),ISNUMBER(F14),ISNUMBER(H14),ISNUMBER(I14),ISNUMBER(K14),ISNUMBER(L14),ISNUMBER(N14),ISNUMBER(R14),ISNUMBER(T14)),C14-E14+F14-H14+I14-K14+L14-N14+R14-T14,"pooleli")</f>
        <v>pooleli</v>
      </c>
      <c r="W13" s="38">
        <f>RANK($U13,$U$5:$U$16,-1)</f>
        <v>1</v>
      </c>
      <c r="X13" s="38" t="e">
        <f>RANK($V13,$V$5:$V$16,-1)*0.01</f>
        <v>#VALUE!</v>
      </c>
      <c r="Y13" s="38" t="e">
        <f>W13+X13</f>
        <v>#VALUE!</v>
      </c>
      <c r="Z13" s="110" t="str">
        <f>IF(AND(ISNUMBER($Y$5),ISNUMBER($Y$7),ISNUMBER($Y$9),ISNUMBER($Y$11),ISNUMBER($Y$13),ISNUMBER($Y$15)),RANK($Y13,$Y$5:$Y$16),"pooleli")</f>
        <v>pooleli</v>
      </c>
    </row>
    <row r="14" spans="1:26" s="14" customFormat="1" ht="30" customHeight="1" x14ac:dyDescent="0.3">
      <c r="A14" s="115"/>
      <c r="B14" s="117"/>
      <c r="C14" s="29" t="str">
        <f>IF(ISBLANK(Q$6),"",Q$6)</f>
        <v/>
      </c>
      <c r="D14" s="30"/>
      <c r="E14" s="31" t="str">
        <f>IF(ISBLANK(O6),"",O6)</f>
        <v/>
      </c>
      <c r="F14" s="29" t="str">
        <f>IF(ISBLANK(Q8),"",Q8)</f>
        <v/>
      </c>
      <c r="G14" s="30" t="s">
        <v>12</v>
      </c>
      <c r="H14" s="31" t="str">
        <f>IF(ISBLANK(O8),"",O8)</f>
        <v/>
      </c>
      <c r="I14" s="29" t="str">
        <f>IF(ISBLANK(Q10),"",Q10)</f>
        <v/>
      </c>
      <c r="J14" s="30" t="s">
        <v>12</v>
      </c>
      <c r="K14" s="31" t="str">
        <f>IF(ISBLANK(O10),"",O10)</f>
        <v/>
      </c>
      <c r="L14" s="29" t="str">
        <f>IF(ISBLANK(Q12),"",Q12)</f>
        <v/>
      </c>
      <c r="M14" s="30" t="s">
        <v>12</v>
      </c>
      <c r="N14" s="31" t="str">
        <f>IF(ISBLANK(O12),"",O12)</f>
        <v/>
      </c>
      <c r="O14" s="103"/>
      <c r="P14" s="104"/>
      <c r="Q14" s="105"/>
      <c r="R14" s="29"/>
      <c r="S14" s="30" t="s">
        <v>12</v>
      </c>
      <c r="T14" s="31"/>
      <c r="U14" s="107"/>
      <c r="V14" s="112"/>
      <c r="W14" s="38"/>
      <c r="X14" s="38"/>
      <c r="Y14" s="38"/>
      <c r="Z14" s="113"/>
    </row>
    <row r="15" spans="1:26" s="16" customFormat="1" ht="30" customHeight="1" thickBot="1" x14ac:dyDescent="0.3">
      <c r="A15" s="114">
        <f>TRANSPOSE(R4)</f>
        <v>6</v>
      </c>
      <c r="B15" s="116"/>
      <c r="C15" s="97" t="str">
        <f>IF(AND(ISNUMBER(C16),ISNUMBER(E16)),IF(C16=E16,Seadista!$B$6,IF(C16-E16&gt;0,Seadista!$B$4,Seadista!$B$5)),"Mängimata")</f>
        <v>Mängimata</v>
      </c>
      <c r="D15" s="98"/>
      <c r="E15" s="99"/>
      <c r="F15" s="97" t="str">
        <f>IF(AND(ISNUMBER(F16),ISNUMBER(H16)),IF(F16=H16,Seadista!$B$6,IF(F16-H16&gt;0,Seadista!$B$4,Seadista!$B$5)),"Mängimata")</f>
        <v>Mängimata</v>
      </c>
      <c r="G15" s="98"/>
      <c r="H15" s="99"/>
      <c r="I15" s="97" t="str">
        <f>IF(AND(ISNUMBER(I16),ISNUMBER(K16)),IF(I16=K16,Seadista!$B$6,IF(I16-K16&gt;0,Seadista!$B$4,Seadista!$B$5)),"Mängimata")</f>
        <v>Mängimata</v>
      </c>
      <c r="J15" s="98"/>
      <c r="K15" s="99"/>
      <c r="L15" s="97" t="str">
        <f>IF(AND(ISNUMBER(L16),ISNUMBER(N16)),IF(L16=N16,Seadista!$B$6,IF(L16-N16&gt;0,Seadista!$B$4,Seadista!$B$5)),"Mängimata")</f>
        <v>Mängimata</v>
      </c>
      <c r="M15" s="98"/>
      <c r="N15" s="99"/>
      <c r="O15" s="97" t="str">
        <f>IF(AND(ISNUMBER(O16),ISNUMBER(Q16)),IF(O16=Q16,Seadista!$B$6,IF(O16-Q16&gt;0,Seadista!$B$4,Seadista!$B$5)),"Mängimata")</f>
        <v>Mängimata</v>
      </c>
      <c r="P15" s="98"/>
      <c r="Q15" s="99"/>
      <c r="R15" s="100"/>
      <c r="S15" s="101"/>
      <c r="T15" s="102"/>
      <c r="U15" s="106">
        <f>SUMIF($C15:$S15,"&gt;=0")</f>
        <v>0</v>
      </c>
      <c r="V15" s="108" t="str">
        <f>IF(AND(ISNUMBER(C16),ISNUMBER(E16),ISNUMBER(F16),ISNUMBER(H16),ISNUMBER(I16),ISNUMBER(K16),ISNUMBER(L16),ISNUMBER(N16),ISNUMBER(O16),ISNUMBER(Q16)),C16-E16+F16-H16+I16-K16+L16-N16+O16-Q16,"pooleli")</f>
        <v>pooleli</v>
      </c>
      <c r="W15" s="41">
        <f>RANK($U15,$U$5:$U$16,-1)</f>
        <v>1</v>
      </c>
      <c r="X15" s="41" t="e">
        <f>RANK($V15,$V$5:$V$16,-1)*0.01</f>
        <v>#VALUE!</v>
      </c>
      <c r="Y15" s="41" t="e">
        <f>W15+X15</f>
        <v>#VALUE!</v>
      </c>
      <c r="Z15" s="110" t="str">
        <f>IF(AND(ISNUMBER($Y$5),ISNUMBER($Y$7),ISNUMBER($Y$9),ISNUMBER($Y$11),ISNUMBER($Y$13),ISNUMBER($Y$15)),RANK($Y15,$Y$5:$Y$16),"pooleli")</f>
        <v>pooleli</v>
      </c>
    </row>
    <row r="16" spans="1:26" s="16" customFormat="1" ht="30" customHeight="1" x14ac:dyDescent="0.25">
      <c r="A16" s="115"/>
      <c r="B16" s="117"/>
      <c r="C16" s="29" t="str">
        <f>IF(ISBLANK(T$6),"",T$6)</f>
        <v/>
      </c>
      <c r="D16" s="30" t="s">
        <v>12</v>
      </c>
      <c r="E16" s="31" t="str">
        <f>IF(ISBLANK(R$6),"",R$6)</f>
        <v/>
      </c>
      <c r="F16" s="29" t="str">
        <f>IF(ISBLANK(T8),"",T8)</f>
        <v/>
      </c>
      <c r="G16" s="30" t="s">
        <v>12</v>
      </c>
      <c r="H16" s="31" t="str">
        <f>IF(ISBLANK(R8),"",R8)</f>
        <v/>
      </c>
      <c r="I16" s="29" t="str">
        <f>IF(ISBLANK(T10),"",T10)</f>
        <v/>
      </c>
      <c r="J16" s="30" t="s">
        <v>12</v>
      </c>
      <c r="K16" s="31" t="str">
        <f>IF(ISBLANK(R10),"",R10)</f>
        <v/>
      </c>
      <c r="L16" s="29" t="str">
        <f>IF(ISBLANK(T12),"",T12)</f>
        <v/>
      </c>
      <c r="M16" s="30" t="s">
        <v>12</v>
      </c>
      <c r="N16" s="31" t="str">
        <f>IF(ISBLANK(R12),"",R12)</f>
        <v/>
      </c>
      <c r="O16" s="29" t="str">
        <f>IF(ISBLANK(T14),"",T14)</f>
        <v/>
      </c>
      <c r="P16" s="30" t="s">
        <v>12</v>
      </c>
      <c r="Q16" s="31" t="str">
        <f>IF(ISBLANK(R14),"",R14)</f>
        <v/>
      </c>
      <c r="R16" s="103"/>
      <c r="S16" s="104"/>
      <c r="T16" s="105"/>
      <c r="U16" s="107"/>
      <c r="V16" s="109"/>
      <c r="W16" s="36"/>
      <c r="X16" s="36"/>
      <c r="Y16" s="36"/>
      <c r="Z16" s="111"/>
    </row>
  </sheetData>
  <mergeCells count="73">
    <mergeCell ref="R4:T4"/>
    <mergeCell ref="A3:Z3"/>
    <mergeCell ref="C4:E4"/>
    <mergeCell ref="F4:H4"/>
    <mergeCell ref="I4:K4"/>
    <mergeCell ref="L4:N4"/>
    <mergeCell ref="O4:Q4"/>
    <mergeCell ref="Z15:Z16"/>
    <mergeCell ref="V5:V6"/>
    <mergeCell ref="V7:V8"/>
    <mergeCell ref="V9:V10"/>
    <mergeCell ref="V11:V12"/>
    <mergeCell ref="V13:V14"/>
    <mergeCell ref="V15:V16"/>
    <mergeCell ref="Z13:Z14"/>
    <mergeCell ref="Z11:Z12"/>
    <mergeCell ref="Z5:Z6"/>
    <mergeCell ref="Z7:Z8"/>
    <mergeCell ref="Z9:Z10"/>
    <mergeCell ref="U5:U6"/>
    <mergeCell ref="U11:U12"/>
    <mergeCell ref="L9:N9"/>
    <mergeCell ref="O9:Q9"/>
    <mergeCell ref="R9:T9"/>
    <mergeCell ref="O7:Q7"/>
    <mergeCell ref="O11:Q11"/>
    <mergeCell ref="R7:T7"/>
    <mergeCell ref="R11:T11"/>
    <mergeCell ref="O5:Q5"/>
    <mergeCell ref="C5:E6"/>
    <mergeCell ref="I5:K5"/>
    <mergeCell ref="L5:N5"/>
    <mergeCell ref="L13:N13"/>
    <mergeCell ref="R5:T5"/>
    <mergeCell ref="R13:T13"/>
    <mergeCell ref="B13:B14"/>
    <mergeCell ref="F13:H13"/>
    <mergeCell ref="U15:U16"/>
    <mergeCell ref="F7:H8"/>
    <mergeCell ref="I9:K10"/>
    <mergeCell ref="L11:N12"/>
    <mergeCell ref="O13:Q14"/>
    <mergeCell ref="R15:T16"/>
    <mergeCell ref="L15:N15"/>
    <mergeCell ref="O15:Q15"/>
    <mergeCell ref="U7:U8"/>
    <mergeCell ref="U9:U10"/>
    <mergeCell ref="C7:E7"/>
    <mergeCell ref="I7:K7"/>
    <mergeCell ref="L7:N7"/>
    <mergeCell ref="U13:U14"/>
    <mergeCell ref="I15:K15"/>
    <mergeCell ref="C11:E11"/>
    <mergeCell ref="F11:H11"/>
    <mergeCell ref="I11:K11"/>
    <mergeCell ref="I13:K13"/>
    <mergeCell ref="C13:E13"/>
    <mergeCell ref="B15:B16"/>
    <mergeCell ref="A5:A6"/>
    <mergeCell ref="B5:B6"/>
    <mergeCell ref="F5:H5"/>
    <mergeCell ref="B7:B8"/>
    <mergeCell ref="A7:A8"/>
    <mergeCell ref="A9:A10"/>
    <mergeCell ref="A11:A12"/>
    <mergeCell ref="A15:A16"/>
    <mergeCell ref="C15:E15"/>
    <mergeCell ref="F15:H15"/>
    <mergeCell ref="C9:E9"/>
    <mergeCell ref="A13:A14"/>
    <mergeCell ref="F9:H9"/>
    <mergeCell ref="B9:B10"/>
    <mergeCell ref="B11:B12"/>
  </mergeCells>
  <phoneticPr fontId="12" type="noConversion"/>
  <printOptions horizontalCentered="1"/>
  <pageMargins left="0.51181102362204722" right="0.27559055118110237" top="0.74803149606299213" bottom="0.51181102362204722"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8"/>
  <sheetViews>
    <sheetView zoomScaleNormal="100" workbookViewId="0">
      <selection sqref="A1:IV2"/>
    </sheetView>
  </sheetViews>
  <sheetFormatPr defaultRowHeight="15.6" x14ac:dyDescent="0.3"/>
  <cols>
    <col min="1" max="1" width="4.5546875" style="21" customWidth="1"/>
    <col min="2" max="2" width="27.332031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5" width="4.6640625" style="22" customWidth="1"/>
    <col min="16" max="16" width="2" style="22" customWidth="1"/>
    <col min="17" max="18" width="4.6640625" style="22" customWidth="1"/>
    <col min="19" max="19" width="2.33203125" style="22" customWidth="1"/>
    <col min="20" max="21" width="4.6640625" style="22" customWidth="1"/>
    <col min="22" max="22" width="2" style="22" customWidth="1"/>
    <col min="23" max="23" width="4.6640625" style="22" customWidth="1"/>
    <col min="24" max="25" width="10.6640625" style="16" customWidth="1"/>
    <col min="26" max="28" width="14.44140625" style="18" hidden="1" customWidth="1"/>
    <col min="29" max="29" width="12" style="18" customWidth="1"/>
  </cols>
  <sheetData>
    <row r="1" spans="1:29" s="15" customFormat="1" ht="52.5" customHeight="1" x14ac:dyDescent="0.3">
      <c r="B1" s="87" t="str">
        <f>TRANSPOSE(Seadista!A9)</f>
        <v>Mesikäpa Minikäsipallimängud 2018</v>
      </c>
      <c r="N1" s="14"/>
      <c r="O1" s="14"/>
      <c r="P1" s="14"/>
      <c r="Q1" s="14"/>
    </row>
    <row r="2" spans="1:29" s="16" customFormat="1" ht="37.5" customHeight="1" x14ac:dyDescent="0.25">
      <c r="B2" s="89" t="str">
        <f>TRANSPOSE(Seadista!A12)</f>
        <v>Põlva 21.aprill</v>
      </c>
      <c r="C2" s="17"/>
      <c r="D2" s="17"/>
      <c r="E2" s="17"/>
      <c r="F2" s="17"/>
      <c r="G2" s="17"/>
      <c r="H2" s="17"/>
      <c r="I2" s="17"/>
      <c r="J2" s="17"/>
      <c r="K2" s="17"/>
      <c r="N2" s="18"/>
      <c r="O2" s="18"/>
      <c r="P2" s="18"/>
      <c r="Q2" s="18"/>
    </row>
    <row r="3" spans="1:29" s="19" customFormat="1" ht="30" customHeight="1" x14ac:dyDescent="0.3">
      <c r="A3" s="119" t="s">
        <v>13</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1"/>
    </row>
    <row r="4" spans="1:29" s="20" customFormat="1" ht="20.25" customHeight="1" x14ac:dyDescent="0.3">
      <c r="A4" s="52"/>
      <c r="B4" s="53" t="s">
        <v>6</v>
      </c>
      <c r="C4" s="122">
        <v>1</v>
      </c>
      <c r="D4" s="123"/>
      <c r="E4" s="124"/>
      <c r="F4" s="122">
        <v>2</v>
      </c>
      <c r="G4" s="123"/>
      <c r="H4" s="124"/>
      <c r="I4" s="122">
        <v>3</v>
      </c>
      <c r="J4" s="123"/>
      <c r="K4" s="124"/>
      <c r="L4" s="122">
        <v>4</v>
      </c>
      <c r="M4" s="123"/>
      <c r="N4" s="124"/>
      <c r="O4" s="122">
        <v>5</v>
      </c>
      <c r="P4" s="123"/>
      <c r="Q4" s="124"/>
      <c r="R4" s="122">
        <v>6</v>
      </c>
      <c r="S4" s="123"/>
      <c r="T4" s="124"/>
      <c r="U4" s="122">
        <v>7</v>
      </c>
      <c r="V4" s="123"/>
      <c r="W4" s="124"/>
      <c r="X4" s="25" t="s">
        <v>7</v>
      </c>
      <c r="Y4" s="25" t="s">
        <v>8</v>
      </c>
      <c r="Z4" s="54" t="s">
        <v>9</v>
      </c>
      <c r="AA4" s="54" t="s">
        <v>10</v>
      </c>
      <c r="AB4" s="54"/>
      <c r="AC4" s="25" t="s">
        <v>11</v>
      </c>
    </row>
    <row r="5" spans="1:29" s="14" customFormat="1" ht="30" customHeight="1" x14ac:dyDescent="0.3">
      <c r="A5" s="114">
        <f>TRANSPOSE(C4)</f>
        <v>1</v>
      </c>
      <c r="B5" s="116"/>
      <c r="C5" s="100"/>
      <c r="D5" s="101"/>
      <c r="E5" s="102"/>
      <c r="F5" s="97" t="str">
        <f>IF(AND(ISNUMBER(F6),ISNUMBER(H6)),IF(F6=H6,Seadista!B6,IF(F6-H6&gt;0,Seadista!B4,Seadista!B5)),"Mängimata")</f>
        <v>Mängimata</v>
      </c>
      <c r="G5" s="98"/>
      <c r="H5" s="99"/>
      <c r="I5" s="97" t="str">
        <f>IF(AND(ISNUMBER(I6),ISNUMBER(K6)),IF(I6=K6,Seadista!B6,IF(I6-K6&gt;0,Seadista!B4,Seadista!B5)),"Mängimata")</f>
        <v>Mängimata</v>
      </c>
      <c r="J5" s="98"/>
      <c r="K5" s="99"/>
      <c r="L5" s="97" t="str">
        <f>IF(AND(ISNUMBER(L6),ISNUMBER(N6)),IF(L6=N6,Seadista!$B$6,IF(L6-N6&gt;0,Seadista!$B$4,Seadista!$B$5)),"Mängimata")</f>
        <v>Mängimata</v>
      </c>
      <c r="M5" s="98"/>
      <c r="N5" s="99"/>
      <c r="O5" s="97" t="str">
        <f>IF(AND(ISNUMBER(O6),ISNUMBER(Q6)),IF(O6=Q6,Seadista!$B$6,IF(O6-Q6&gt;0,Seadista!$B$4,Seadista!$B$5)),"Mängimata")</f>
        <v>Mängimata</v>
      </c>
      <c r="P5" s="98"/>
      <c r="Q5" s="99"/>
      <c r="R5" s="97" t="str">
        <f>IF(AND(ISNUMBER(R6),ISNUMBER(T6)),IF(R6=T6,Seadista!$B$6,IF(R6-T6&gt;0,Seadista!$B$4,Seadista!$B$5)),"Mängimata")</f>
        <v>Mängimata</v>
      </c>
      <c r="S5" s="98"/>
      <c r="T5" s="99"/>
      <c r="U5" s="97" t="str">
        <f>IF(AND(ISNUMBER(U6),ISNUMBER(W6)),IF(U6=W6,Seadista!$B$6,IF(U6-W6&gt;0,Seadista!$B$4,Seadista!$B$5)),"Mängimata")</f>
        <v>Mängimata</v>
      </c>
      <c r="V5" s="98"/>
      <c r="W5" s="99"/>
      <c r="X5" s="106">
        <f>SUMIF($C5:$U5,"&gt;=0")</f>
        <v>0</v>
      </c>
      <c r="Y5" s="108" t="str">
        <f>IF(AND(ISNUMBER(O6),ISNUMBER(Q6),ISNUMBER(F6),ISNUMBER(H6),ISNUMBER(I6),ISNUMBER(K6),ISNUMBER(L6),ISNUMBER(N6),ISNUMBER(U6),ISNUMBER(W6),ISNUMBER(R6),ISNUMBER(T6)),F6-H6+I6-K6+L6-N6+O6-Q6+U6-W6+R6-T6,"pooleli")</f>
        <v>pooleli</v>
      </c>
      <c r="Z5" s="38">
        <f>RANK($X5,$X$5:$X$18,-1)</f>
        <v>1</v>
      </c>
      <c r="AA5" s="38" t="e">
        <f>RANK($Y5,$Y$5:$Y$18,-1)*0.01</f>
        <v>#VALUE!</v>
      </c>
      <c r="AB5" s="38" t="e">
        <f>Z5+AA5</f>
        <v>#VALUE!</v>
      </c>
      <c r="AC5" s="110" t="str">
        <f>IF(AND(ISNUMBER($AB$5),ISNUMBER($AB$7),ISNUMBER($AB$9),ISNUMBER($AB$11),ISNUMBER($AB$13),ISNUMBER($AB$15),ISNUMBER($AB$17)),RANK($AB5,$AB$5:$AB$18),"pooleli")</f>
        <v>pooleli</v>
      </c>
    </row>
    <row r="6" spans="1:29" s="14" customFormat="1" ht="30" customHeight="1" x14ac:dyDescent="0.3">
      <c r="A6" s="115"/>
      <c r="B6" s="117"/>
      <c r="C6" s="103"/>
      <c r="D6" s="104"/>
      <c r="E6" s="105"/>
      <c r="F6" s="29"/>
      <c r="G6" s="30" t="s">
        <v>12</v>
      </c>
      <c r="H6" s="31"/>
      <c r="I6" s="29"/>
      <c r="J6" s="30" t="s">
        <v>12</v>
      </c>
      <c r="K6" s="31"/>
      <c r="L6" s="29"/>
      <c r="M6" s="30" t="s">
        <v>12</v>
      </c>
      <c r="N6" s="31"/>
      <c r="O6" s="29"/>
      <c r="P6" s="30" t="s">
        <v>12</v>
      </c>
      <c r="Q6" s="31"/>
      <c r="R6" s="29"/>
      <c r="S6" s="30" t="s">
        <v>12</v>
      </c>
      <c r="T6" s="31"/>
      <c r="U6" s="29"/>
      <c r="V6" s="30" t="s">
        <v>12</v>
      </c>
      <c r="W6" s="31"/>
      <c r="X6" s="118"/>
      <c r="Y6" s="112"/>
      <c r="Z6" s="51"/>
      <c r="AA6" s="51"/>
      <c r="AB6" s="51"/>
      <c r="AC6" s="113"/>
    </row>
    <row r="7" spans="1:29" s="14" customFormat="1" ht="30" customHeight="1" x14ac:dyDescent="0.3">
      <c r="A7" s="114">
        <f>TRANSPOSE(F4)</f>
        <v>2</v>
      </c>
      <c r="B7" s="116"/>
      <c r="C7" s="97" t="str">
        <f>IF(AND(ISNUMBER(C8),ISNUMBER(E8)),IF(C8=E8,Seadista!B6,IF(C8-E8&gt;0,Seadista!B4,Seadista!B5)),"Mängimata")</f>
        <v>Mängimata</v>
      </c>
      <c r="D7" s="98"/>
      <c r="E7" s="99"/>
      <c r="F7" s="100"/>
      <c r="G7" s="101"/>
      <c r="H7" s="102"/>
      <c r="I7" s="97" t="str">
        <f>IF(AND(ISNUMBER(I8),ISNUMBER(K8)),IF(I8=K8,Seadista!B6,IF(I8-K8&gt;0,Seadista!B4,Seadista!B5)),"Mängimata")</f>
        <v>Mängimata</v>
      </c>
      <c r="J7" s="98"/>
      <c r="K7" s="99"/>
      <c r="L7" s="97" t="str">
        <f>IF(AND(ISNUMBER(L8),ISNUMBER(N8)),IF(L8=N8,Seadista!B6,IF(L8-N8&gt;0,Seadista!B4,Seadista!B5)),"Mängimata")</f>
        <v>Mängimata</v>
      </c>
      <c r="M7" s="98"/>
      <c r="N7" s="99"/>
      <c r="O7" s="97" t="str">
        <f>IF(AND(ISNUMBER(O8),ISNUMBER(Q8)),IF(O8=Q8,Seadista!$B$6,IF(O8-Q8&gt;0,Seadista!$B$4,Seadista!$B$5)),"Mängimata")</f>
        <v>Mängimata</v>
      </c>
      <c r="P7" s="98"/>
      <c r="Q7" s="99"/>
      <c r="R7" s="97" t="str">
        <f>IF(AND(ISNUMBER(R8),ISNUMBER(T8)),IF(R8=T8,Seadista!$B$6,IF(R8-T8&gt;0,Seadista!$B$4,Seadista!$B$5)),"Mängimata")</f>
        <v>Mängimata</v>
      </c>
      <c r="S7" s="98"/>
      <c r="T7" s="99"/>
      <c r="U7" s="97" t="str">
        <f>IF(AND(ISNUMBER(U8),ISNUMBER(W8)),IF(U8=W8,Seadista!$B$6,IF(U8-W8&gt;0,Seadista!$B$4,Seadista!$B$5)),"Mängimata")</f>
        <v>Mängimata</v>
      </c>
      <c r="V7" s="98"/>
      <c r="W7" s="99"/>
      <c r="X7" s="106">
        <f>SUMIF($C7:$U7,"&gt;=0")</f>
        <v>0</v>
      </c>
      <c r="Y7" s="108" t="str">
        <f>IF(AND(ISNUMBER(C8),ISNUMBER(E8),ISNUMBER(I8),ISNUMBER(K8),ISNUMBER(L8),ISNUMBER(N8),ISNUMBER(O8),ISNUMBER(Q8),ISNUMBER(U8),ISNUMBER(W8),ISNUMBER(R8),ISNUMBER(T8)),C8-E8+I8-K8+L8-N8+O8-Q8+U8-W8+R8-T8,"pooleli")</f>
        <v>pooleli</v>
      </c>
      <c r="Z7" s="38">
        <f>RANK($X7,$X$5:$X$18,-1)</f>
        <v>1</v>
      </c>
      <c r="AA7" s="38" t="e">
        <f>RANK($Y7,$Y$5:$Y$18,-1)*0.01</f>
        <v>#VALUE!</v>
      </c>
      <c r="AB7" s="38" t="e">
        <f>Z7+AA7</f>
        <v>#VALUE!</v>
      </c>
      <c r="AC7" s="110" t="str">
        <f>IF(AND(ISNUMBER($AB$5),ISNUMBER($AB$7),ISNUMBER($AB$9),ISNUMBER($AB$11),ISNUMBER($AB$13),ISNUMBER($AB$17)),RANK($AB7,$AB$5:$AB$18),"pooleli")</f>
        <v>pooleli</v>
      </c>
    </row>
    <row r="8" spans="1:29" s="14" customFormat="1" ht="30" customHeight="1" x14ac:dyDescent="0.3">
      <c r="A8" s="115"/>
      <c r="B8" s="117"/>
      <c r="C8" s="29" t="str">
        <f>IF(ISBLANK(H6),"",H6)</f>
        <v/>
      </c>
      <c r="D8" s="30" t="s">
        <v>12</v>
      </c>
      <c r="E8" s="31" t="str">
        <f>IF(ISBLANK(F6),"",F6)</f>
        <v/>
      </c>
      <c r="F8" s="103"/>
      <c r="G8" s="104"/>
      <c r="H8" s="105"/>
      <c r="I8" s="29"/>
      <c r="J8" s="30" t="s">
        <v>12</v>
      </c>
      <c r="K8" s="31"/>
      <c r="L8" s="29"/>
      <c r="M8" s="30" t="s">
        <v>12</v>
      </c>
      <c r="N8" s="31"/>
      <c r="O8" s="29"/>
      <c r="P8" s="30" t="s">
        <v>12</v>
      </c>
      <c r="Q8" s="31"/>
      <c r="R8" s="29"/>
      <c r="S8" s="30" t="s">
        <v>12</v>
      </c>
      <c r="T8" s="56"/>
      <c r="U8" s="29"/>
      <c r="V8" s="30" t="s">
        <v>12</v>
      </c>
      <c r="W8" s="31"/>
      <c r="X8" s="107"/>
      <c r="Y8" s="112"/>
      <c r="Z8" s="38"/>
      <c r="AA8" s="38"/>
      <c r="AB8" s="38"/>
      <c r="AC8" s="113"/>
    </row>
    <row r="9" spans="1:29" s="14" customFormat="1" ht="30" customHeight="1" x14ac:dyDescent="0.3">
      <c r="A9" s="114">
        <f>TRANSPOSE(I4)</f>
        <v>3</v>
      </c>
      <c r="B9" s="116"/>
      <c r="C9" s="97" t="str">
        <f>IF(AND(ISNUMBER(C10),ISNUMBER(E10)),IF(C10=E10,Seadista!B6,IF(C10-E10&gt;0,Seadista!B4,Seadista!B5)),"Mängimata")</f>
        <v>Mängimata</v>
      </c>
      <c r="D9" s="98"/>
      <c r="E9" s="99"/>
      <c r="F9" s="97" t="str">
        <f>IF(AND(ISNUMBER(F10),ISNUMBER(H10)),IF(F10=H10,Seadista!B6,IF(F10-H10&gt;0,Seadista!B4,Seadista!B5)),"Mängimata")</f>
        <v>Mängimata</v>
      </c>
      <c r="G9" s="98"/>
      <c r="H9" s="99"/>
      <c r="I9" s="100"/>
      <c r="J9" s="101"/>
      <c r="K9" s="102"/>
      <c r="L9" s="97" t="str">
        <f>IF(AND(ISNUMBER(L10),ISNUMBER(N10)),IF(L10=N10,Seadista!B6,IF(L10-N10&gt;0,Seadista!B4,Seadista!B5)),"Mängimata")</f>
        <v>Mängimata</v>
      </c>
      <c r="M9" s="98"/>
      <c r="N9" s="99"/>
      <c r="O9" s="97" t="str">
        <f>IF(AND(ISNUMBER(O10),ISNUMBER(Q10)),IF(O10=Q10,Seadista!$B$6,IF(O10-Q10&gt;0,Seadista!$B$4,Seadista!$B$5)),"Mängimata")</f>
        <v>Mängimata</v>
      </c>
      <c r="P9" s="98"/>
      <c r="Q9" s="99"/>
      <c r="R9" s="97" t="str">
        <f>IF(AND(ISNUMBER(R10),ISNUMBER(T10)),IF(R10=T10,Seadista!$B$6,IF(R10-T10&gt;0,Seadista!$B$4,Seadista!$B$5)),"Mängimata")</f>
        <v>Mängimata</v>
      </c>
      <c r="S9" s="98"/>
      <c r="T9" s="99"/>
      <c r="U9" s="97" t="str">
        <f>IF(AND(ISNUMBER(U10),ISNUMBER(W10)),IF(U10=W10,Seadista!$B$6,IF(U10-W10&gt;0,Seadista!$B$4,Seadista!$B$5)),"Mängimata")</f>
        <v>Mängimata</v>
      </c>
      <c r="V9" s="98"/>
      <c r="W9" s="99"/>
      <c r="X9" s="118">
        <f>SUMIF($C9:$U9,"&gt;=0")</f>
        <v>0</v>
      </c>
      <c r="Y9" s="108" t="str">
        <f>IF(AND(ISNUMBER(F10),ISNUMBER(H10),ISNUMBER(C10),ISNUMBER(E10),ISNUMBER(L10),ISNUMBER(N10),ISNUMBER(O10),ISNUMBER(Q10),ISNUMBER(U10),ISNUMBER(W10),ISNUMBER(R10),ISNUMBER(T10)),F10-H10+C10-E10+L10-N10+O10-Q10+U10-W10+R10-T10,"pooleli")</f>
        <v>pooleli</v>
      </c>
      <c r="Z9" s="38">
        <f>RANK($X9,$X$5:$X$18,-1)</f>
        <v>1</v>
      </c>
      <c r="AA9" s="38" t="e">
        <f>RANK($Y9,$Y$5:$Y$18,-1)*0.01</f>
        <v>#VALUE!</v>
      </c>
      <c r="AB9" s="38" t="e">
        <f>Z9+AA9</f>
        <v>#VALUE!</v>
      </c>
      <c r="AC9" s="110" t="str">
        <f>IF(AND(ISNUMBER($AB$5),ISNUMBER($AB$7),ISNUMBER($AB$9),ISNUMBER($AB$11),ISNUMBER($AB$13),ISNUMBER($AB$17)),RANK($AB9,$AB$5:$AB$18),"pooleli")</f>
        <v>pooleli</v>
      </c>
    </row>
    <row r="10" spans="1:29" s="14" customFormat="1" ht="30" customHeight="1" x14ac:dyDescent="0.3">
      <c r="A10" s="115"/>
      <c r="B10" s="117"/>
      <c r="C10" s="29" t="str">
        <f>IF(ISBLANK(K6),"",K6)</f>
        <v/>
      </c>
      <c r="D10" s="30" t="s">
        <v>12</v>
      </c>
      <c r="E10" s="31" t="str">
        <f>IF(ISBLANK(I6),"",I6)</f>
        <v/>
      </c>
      <c r="F10" s="29" t="str">
        <f>IF(ISBLANK(K8),"",K8)</f>
        <v/>
      </c>
      <c r="G10" s="30" t="s">
        <v>12</v>
      </c>
      <c r="H10" s="31" t="str">
        <f>IF(ISBLANK(I8),"",I8)</f>
        <v/>
      </c>
      <c r="I10" s="103"/>
      <c r="J10" s="104"/>
      <c r="K10" s="105"/>
      <c r="L10" s="29"/>
      <c r="M10" s="30" t="s">
        <v>12</v>
      </c>
      <c r="N10" s="31"/>
      <c r="O10" s="29"/>
      <c r="P10" s="30" t="s">
        <v>12</v>
      </c>
      <c r="Q10" s="31"/>
      <c r="R10" s="29"/>
      <c r="S10" s="30" t="s">
        <v>12</v>
      </c>
      <c r="T10" s="56"/>
      <c r="U10" s="29"/>
      <c r="V10" s="30" t="s">
        <v>12</v>
      </c>
      <c r="W10" s="31"/>
      <c r="X10" s="118"/>
      <c r="Y10" s="112"/>
      <c r="Z10" s="38"/>
      <c r="AA10" s="38"/>
      <c r="AB10" s="38"/>
      <c r="AC10" s="113"/>
    </row>
    <row r="11" spans="1:29" s="14" customFormat="1" ht="30" customHeight="1" x14ac:dyDescent="0.3">
      <c r="A11" s="114">
        <f>TRANSPOSE(L4)</f>
        <v>4</v>
      </c>
      <c r="B11" s="116"/>
      <c r="C11" s="97" t="str">
        <f>IF(AND(ISNUMBER(C12),ISNUMBER(E12)),IF(C12=E12,Seadista!$B$6,IF(C12-E12&gt;0,Seadista!$B$4,Seadista!$B$5)),"Mängimata")</f>
        <v>Mängimata</v>
      </c>
      <c r="D11" s="98"/>
      <c r="E11" s="99"/>
      <c r="F11" s="97" t="str">
        <f>IF(AND(ISNUMBER(F12),ISNUMBER(H12)),IF(F12=H12,Seadista!$B$6,IF(F12-H12&gt;0,Seadista!$B$4,Seadista!$B$5)),"Mängimata")</f>
        <v>Mängimata</v>
      </c>
      <c r="G11" s="98"/>
      <c r="H11" s="99"/>
      <c r="I11" s="97" t="str">
        <f>IF(AND(ISNUMBER(I12),ISNUMBER(K12)),IF(I12=K12,Seadista!$B$6,IF(I12-K12&gt;0,Seadista!$B$4,Seadista!$B$5)),"Mängimata")</f>
        <v>Mängimata</v>
      </c>
      <c r="J11" s="98"/>
      <c r="K11" s="99"/>
      <c r="L11" s="100"/>
      <c r="M11" s="101"/>
      <c r="N11" s="102"/>
      <c r="O11" s="97" t="str">
        <f>IF(AND(ISNUMBER(O12),ISNUMBER(Q12)),IF(O12=Q12,Seadista!$B$6,IF(O12-Q12&gt;0,Seadista!$B$4,Seadista!$B$5)),"Mängimata")</f>
        <v>Mängimata</v>
      </c>
      <c r="P11" s="98"/>
      <c r="Q11" s="99"/>
      <c r="R11" s="97" t="str">
        <f>IF(AND(ISNUMBER(R12),ISNUMBER(T12)),IF(R12=T12,Seadista!$B$6,IF(R12-T12&gt;0,Seadista!$B$4,Seadista!$B$5)),"Mängimata")</f>
        <v>Mängimata</v>
      </c>
      <c r="S11" s="98"/>
      <c r="T11" s="99"/>
      <c r="U11" s="97" t="str">
        <f>IF(AND(ISNUMBER(U12),ISNUMBER(W12)),IF(U12=W12,Seadista!$B$6,IF(U12-W12&gt;0,Seadista!$B$4,Seadista!$B$5)),"Mängimata")</f>
        <v>Mängimata</v>
      </c>
      <c r="V11" s="98"/>
      <c r="W11" s="99"/>
      <c r="X11" s="106">
        <f>SUMIF($C11:$U11,"&gt;=0")</f>
        <v>0</v>
      </c>
      <c r="Y11" s="108" t="str">
        <f>IF(AND(ISNUMBER(F12),ISNUMBER(H12),ISNUMBER(I12),ISNUMBER(K12),ISNUMBER(C12),ISNUMBER(E12),ISNUMBER(O12),ISNUMBER(Q12),ISNUMBER(U12),ISNUMBER(W12),ISNUMBER(R12),ISNUMBER(T12)),F12-H12+I12-K12+C12-E12+O12-Q12+U12-W12+R12-T12,"pooleli")</f>
        <v>pooleli</v>
      </c>
      <c r="Z11" s="38">
        <f>RANK($X11,$X$5:$X$18,-1)</f>
        <v>1</v>
      </c>
      <c r="AA11" s="38" t="e">
        <f>RANK($Y11,$Y$5:$Y$18,-1)*0.01</f>
        <v>#VALUE!</v>
      </c>
      <c r="AB11" s="38" t="e">
        <f>Z11+AA11</f>
        <v>#VALUE!</v>
      </c>
      <c r="AC11" s="110" t="str">
        <f>IF(AND(ISNUMBER($AB$5),ISNUMBER($AB$7),ISNUMBER($AB$9),ISNUMBER($AB$11),ISNUMBER($AB$13),ISNUMBER($AB$17)),RANK($AB11,$AB$5:$AB$18),"pooleli")</f>
        <v>pooleli</v>
      </c>
    </row>
    <row r="12" spans="1:29" s="14" customFormat="1" ht="30" customHeight="1" x14ac:dyDescent="0.3">
      <c r="A12" s="115"/>
      <c r="B12" s="117"/>
      <c r="C12" s="29" t="str">
        <f>IF(ISBLANK(N6),"",N6)</f>
        <v/>
      </c>
      <c r="D12" s="30" t="s">
        <v>12</v>
      </c>
      <c r="E12" s="31" t="str">
        <f>IF(ISBLANK(L6),"",L6)</f>
        <v/>
      </c>
      <c r="F12" s="29" t="str">
        <f>IF(ISBLANK(N8),"",N8)</f>
        <v/>
      </c>
      <c r="G12" s="30" t="s">
        <v>12</v>
      </c>
      <c r="H12" s="31" t="str">
        <f>IF(ISBLANK(L8),"",L8)</f>
        <v/>
      </c>
      <c r="I12" s="29" t="str">
        <f>IF(ISBLANK(N10),"",N10)</f>
        <v/>
      </c>
      <c r="J12" s="30" t="s">
        <v>12</v>
      </c>
      <c r="K12" s="31" t="str">
        <f>IF(ISBLANK(L10),"",L10)</f>
        <v/>
      </c>
      <c r="L12" s="103"/>
      <c r="M12" s="104"/>
      <c r="N12" s="105"/>
      <c r="O12" s="29"/>
      <c r="P12" s="30" t="s">
        <v>12</v>
      </c>
      <c r="Q12" s="31"/>
      <c r="R12" s="58"/>
      <c r="S12" s="30" t="s">
        <v>12</v>
      </c>
      <c r="T12" s="56"/>
      <c r="U12" s="29"/>
      <c r="V12" s="30" t="s">
        <v>12</v>
      </c>
      <c r="W12" s="31"/>
      <c r="X12" s="107"/>
      <c r="Y12" s="112"/>
      <c r="Z12" s="38"/>
      <c r="AA12" s="38"/>
      <c r="AB12" s="38"/>
      <c r="AC12" s="113"/>
    </row>
    <row r="13" spans="1:29" s="14" customFormat="1" ht="30" customHeight="1" x14ac:dyDescent="0.3">
      <c r="A13" s="114">
        <f>TRANSPOSE(O4)</f>
        <v>5</v>
      </c>
      <c r="B13" s="116"/>
      <c r="C13" s="97" t="str">
        <f>IF(AND(ISNUMBER(C14),ISNUMBER(E14)),IF(C14=E14,Seadista!$B$6,IF(C14-E14&gt;0,Seadista!$B$4,Seadista!$B$5)),"Mängimata")</f>
        <v>Mängimata</v>
      </c>
      <c r="D13" s="98"/>
      <c r="E13" s="99"/>
      <c r="F13" s="97" t="str">
        <f>IF(AND(ISNUMBER(F14),ISNUMBER(H14)),IF(F14=H14,Seadista!$B$6,IF(F14-H14&gt;0,Seadista!$B$4,Seadista!$B$5)),"Mängimata")</f>
        <v>Mängimata</v>
      </c>
      <c r="G13" s="98"/>
      <c r="H13" s="99"/>
      <c r="I13" s="97" t="str">
        <f>IF(AND(ISNUMBER(I14),ISNUMBER(K14)),IF(I14=K14,Seadista!$B$6,IF(I14-K14&gt;0,Seadista!$B$4,Seadista!$B$5)),"Mängimata")</f>
        <v>Mängimata</v>
      </c>
      <c r="J13" s="98"/>
      <c r="K13" s="99"/>
      <c r="L13" s="97" t="str">
        <f>IF(AND(ISNUMBER(L14),ISNUMBER(N14)),IF(L14=N14,Seadista!$B$6,IF(L14-N14&gt;0,Seadista!$B$4,Seadista!$B$5)),"Mängimata")</f>
        <v>Mängimata</v>
      </c>
      <c r="M13" s="98"/>
      <c r="N13" s="99"/>
      <c r="O13" s="100"/>
      <c r="P13" s="101"/>
      <c r="Q13" s="102"/>
      <c r="R13" s="97" t="str">
        <f>IF(AND(ISNUMBER(R14),ISNUMBER(T14)),IF(R14=T14,Seadista!$B$6,IF(R14-T14&gt;0,Seadista!$B$4,Seadista!$B$5)),"Mängimata")</f>
        <v>Mängimata</v>
      </c>
      <c r="S13" s="98"/>
      <c r="T13" s="99"/>
      <c r="U13" s="97" t="str">
        <f>IF(AND(ISNUMBER(U14),ISNUMBER(W14)),IF(U14=W14,Seadista!$B$6,IF(U14-W14&gt;0,Seadista!$B$4,Seadista!$B$5)),"Mängimata")</f>
        <v>Mängimata</v>
      </c>
      <c r="V13" s="98"/>
      <c r="W13" s="99"/>
      <c r="X13" s="106">
        <f>SUMIF($C13:$U13,"&gt;=0")</f>
        <v>0</v>
      </c>
      <c r="Y13" s="108" t="str">
        <f>IF(AND(ISNUMBER(C14),ISNUMBER(E14),ISNUMBER(F14),ISNUMBER(H14),ISNUMBER(I14),ISNUMBER(K14),ISNUMBER(L14),ISNUMBER(N14),ISNUMBER(U14),ISNUMBER(W14),ISNUMBER(R14),ISNUMBER(T14)),C14-E14+F14-H14+I14-K14+L14-N14+U14-W14+R14-T14,"pooleli")</f>
        <v>pooleli</v>
      </c>
      <c r="Z13" s="38">
        <f>RANK($X13,$X$5:$X$18,-1)</f>
        <v>1</v>
      </c>
      <c r="AA13" s="38" t="e">
        <f>RANK($Y13,$Y$5:$Y$18,-1)*0.01</f>
        <v>#VALUE!</v>
      </c>
      <c r="AB13" s="38" t="e">
        <f>Z13+AA13</f>
        <v>#VALUE!</v>
      </c>
      <c r="AC13" s="110" t="str">
        <f>IF(AND(ISNUMBER($AB$5),ISNUMBER($AB$7),ISNUMBER($AB$9),ISNUMBER($AB$11),ISNUMBER($AB$13),ISNUMBER($AB$17)),RANK($AB13,$AB$5:$AB$18),"pooleli")</f>
        <v>pooleli</v>
      </c>
    </row>
    <row r="14" spans="1:29" s="14" customFormat="1" ht="30" customHeight="1" x14ac:dyDescent="0.3">
      <c r="A14" s="115"/>
      <c r="B14" s="117"/>
      <c r="C14" s="29" t="str">
        <f>IF(ISBLANK(Q$6),"",Q$6)</f>
        <v/>
      </c>
      <c r="D14" s="30"/>
      <c r="E14" s="31" t="str">
        <f>IF(ISBLANK(O6),"",O6)</f>
        <v/>
      </c>
      <c r="F14" s="29" t="str">
        <f>IF(ISBLANK(Q8),"",Q8)</f>
        <v/>
      </c>
      <c r="G14" s="30" t="s">
        <v>12</v>
      </c>
      <c r="H14" s="31" t="str">
        <f>IF(ISBLANK(O8),"",O8)</f>
        <v/>
      </c>
      <c r="I14" s="29" t="str">
        <f>IF(ISBLANK(Q10),"",Q10)</f>
        <v/>
      </c>
      <c r="J14" s="30" t="s">
        <v>12</v>
      </c>
      <c r="K14" s="31" t="str">
        <f>IF(ISBLANK(O10),"",O10)</f>
        <v/>
      </c>
      <c r="L14" s="29" t="str">
        <f>IF(ISBLANK(Q12),"",Q12)</f>
        <v/>
      </c>
      <c r="M14" s="30" t="s">
        <v>12</v>
      </c>
      <c r="N14" s="31" t="str">
        <f>IF(ISBLANK(O12),"",O12)</f>
        <v/>
      </c>
      <c r="O14" s="103"/>
      <c r="P14" s="104"/>
      <c r="Q14" s="105"/>
      <c r="R14" s="58"/>
      <c r="S14" s="30" t="s">
        <v>12</v>
      </c>
      <c r="T14" s="56"/>
      <c r="U14" s="29"/>
      <c r="V14" s="30"/>
      <c r="W14" s="31"/>
      <c r="X14" s="107"/>
      <c r="Y14" s="112"/>
      <c r="Z14" s="38"/>
      <c r="AA14" s="38"/>
      <c r="AB14" s="38"/>
      <c r="AC14" s="113"/>
    </row>
    <row r="15" spans="1:29" s="14" customFormat="1" ht="30" customHeight="1" x14ac:dyDescent="0.3">
      <c r="A15" s="114">
        <f>TRANSPOSE(R4)</f>
        <v>6</v>
      </c>
      <c r="B15" s="116"/>
      <c r="C15" s="97" t="str">
        <f>IF(AND(ISNUMBER(C16),ISNUMBER(E16)),IF(C16=E16,Seadista!$B$6,IF(C16-E16&gt;0,Seadista!$B$4,Seadista!$B$5)),"Mängimata")</f>
        <v>Mängimata</v>
      </c>
      <c r="D15" s="98"/>
      <c r="E15" s="99"/>
      <c r="F15" s="97" t="str">
        <f>IF(AND(ISNUMBER(F16),ISNUMBER(H16)),IF(F16=H16,Seadista!$B$6,IF(F16-H16&gt;0,Seadista!$B$4,Seadista!$B$5)),"Mängimata")</f>
        <v>Mängimata</v>
      </c>
      <c r="G15" s="98"/>
      <c r="H15" s="99"/>
      <c r="I15" s="97" t="str">
        <f>IF(AND(ISNUMBER(I16),ISNUMBER(K16)),IF(I16=K16,Seadista!$B$6,IF(I16-K16&gt;0,Seadista!$B$4,Seadista!$B$5)),"Mängimata")</f>
        <v>Mängimata</v>
      </c>
      <c r="J15" s="98"/>
      <c r="K15" s="99"/>
      <c r="L15" s="97" t="str">
        <f>IF(AND(ISNUMBER(L16),ISNUMBER(N16)),IF(L16=N16,Seadista!$B$6,IF(L16-N16&gt;0,Seadista!$B$4,Seadista!$B$5)),"Mängimata")</f>
        <v>Mängimata</v>
      </c>
      <c r="M15" s="98"/>
      <c r="N15" s="99"/>
      <c r="O15" s="97" t="str">
        <f>IF(AND(ISNUMBER(O16),ISNUMBER(Q16)),IF(O16=Q16,Seadista!$B$6,IF(O16-Q16&gt;0,Seadista!$B$4,Seadista!$B$5)),"Mängimata")</f>
        <v>Mängimata</v>
      </c>
      <c r="P15" s="98"/>
      <c r="Q15" s="99"/>
      <c r="R15" s="57"/>
      <c r="S15" s="57"/>
      <c r="T15" s="57"/>
      <c r="U15" s="97" t="str">
        <f>IF(AND(ISNUMBER(U16),ISNUMBER(W16)),IF(U16=W16,Seadista!$B$6,IF(U16-W16&gt;0,Seadista!$B$4,Seadista!$B$5)),"Mängimata")</f>
        <v>Mängimata</v>
      </c>
      <c r="V15" s="98"/>
      <c r="W15" s="99"/>
      <c r="X15" s="106">
        <f>SUMIF($C15:$U15,"&gt;=0")</f>
        <v>0</v>
      </c>
      <c r="Y15" s="108" t="str">
        <f>IF(AND(ISNUMBER(C16),ISNUMBER(E16),ISNUMBER(F16),ISNUMBER(H16),ISNUMBER(I16),ISNUMBER(K16),ISNUMBER(L16),ISNUMBER(N16),ISNUMBER(U16),ISNUMBER(W16),ISNUMBER(O16),ISNUMBER(Q16)),C16-E16+F16-H16+I16-K16+L16-N16+U16-W16+O16-Q16,"pooleli")</f>
        <v>pooleli</v>
      </c>
      <c r="Z15" s="38">
        <f>RANK($X15,$X$5:$X$18,-1)</f>
        <v>1</v>
      </c>
      <c r="AA15" s="38" t="e">
        <f>RANK($Y15,$Y$5:$Y$18,-1)*0.01</f>
        <v>#VALUE!</v>
      </c>
      <c r="AB15" s="38" t="e">
        <f>Z15+AA15</f>
        <v>#VALUE!</v>
      </c>
      <c r="AC15" s="110" t="str">
        <f>IF(AND(ISNUMBER($AB$5),ISNUMBER($AB$7),ISNUMBER($AB$9),ISNUMBER($AB$11),ISNUMBER($AB$13),ISNUMBER($AB$17)),RANK($AB15,$AB$5:$AB$18),"pooleli")</f>
        <v>pooleli</v>
      </c>
    </row>
    <row r="16" spans="1:29" s="14" customFormat="1" ht="30" customHeight="1" x14ac:dyDescent="0.3">
      <c r="A16" s="115"/>
      <c r="B16" s="117"/>
      <c r="C16" s="29" t="str">
        <f>IF(ISBLANK(T$6),"",T$6)</f>
        <v/>
      </c>
      <c r="D16" s="30"/>
      <c r="E16" s="31" t="str">
        <f>IF(ISBLANK(R6),"",R6)</f>
        <v/>
      </c>
      <c r="F16" s="29" t="str">
        <f>IF(ISBLANK(T8),"",T8)</f>
        <v/>
      </c>
      <c r="G16" s="30" t="s">
        <v>12</v>
      </c>
      <c r="H16" s="31" t="str">
        <f>IF(ISBLANK(R8),"",R8)</f>
        <v/>
      </c>
      <c r="I16" s="29" t="str">
        <f>IF(ISBLANK(T10),"",T10)</f>
        <v/>
      </c>
      <c r="J16" s="30" t="s">
        <v>12</v>
      </c>
      <c r="K16" s="31" t="str">
        <f>IF(ISBLANK(R10),"",R10)</f>
        <v/>
      </c>
      <c r="L16" s="29" t="str">
        <f>IF(ISBLANK(T12),"",T12)</f>
        <v/>
      </c>
      <c r="M16" s="30" t="s">
        <v>12</v>
      </c>
      <c r="N16" s="31" t="str">
        <f>IF(ISBLANK(R12),"",R12)</f>
        <v/>
      </c>
      <c r="O16" s="29" t="str">
        <f>IF(ISBLANK(T14),"",T14)</f>
        <v/>
      </c>
      <c r="P16" s="30" t="s">
        <v>12</v>
      </c>
      <c r="Q16" s="31" t="str">
        <f>IF(ISBLANK(R14),"",R14)</f>
        <v/>
      </c>
      <c r="R16" s="57"/>
      <c r="S16" s="57"/>
      <c r="T16" s="57"/>
      <c r="U16" s="29"/>
      <c r="V16" s="30" t="s">
        <v>12</v>
      </c>
      <c r="W16" s="31"/>
      <c r="X16" s="107"/>
      <c r="Y16" s="112"/>
      <c r="Z16" s="38"/>
      <c r="AA16" s="38"/>
      <c r="AB16" s="38"/>
      <c r="AC16" s="113"/>
    </row>
    <row r="17" spans="1:29" s="16" customFormat="1" ht="30" customHeight="1" x14ac:dyDescent="0.25">
      <c r="A17" s="114">
        <f>TRANSPOSE(U4)</f>
        <v>7</v>
      </c>
      <c r="B17" s="116"/>
      <c r="C17" s="97" t="str">
        <f>IF(AND(ISNUMBER(C18),ISNUMBER(E18)),IF(C18=E18,Seadista!$B$6,IF(C18-E18&gt;0,Seadista!$B$4,Seadista!$B$5)),"Mängimata")</f>
        <v>Mängimata</v>
      </c>
      <c r="D17" s="98"/>
      <c r="E17" s="99"/>
      <c r="F17" s="97" t="str">
        <f>IF(AND(ISNUMBER(F18),ISNUMBER(H18)),IF(F18=H18,Seadista!$B$6,IF(F18-H18&gt;0,Seadista!$B$4,Seadista!$B$5)),"Mängimata")</f>
        <v>Mängimata</v>
      </c>
      <c r="G17" s="98"/>
      <c r="H17" s="99"/>
      <c r="I17" s="97" t="str">
        <f>IF(AND(ISNUMBER(I18),ISNUMBER(K18)),IF(I18=K18,Seadista!$B$6,IF(I18-K18&gt;0,Seadista!$B$4,Seadista!$B$5)),"Mängimata")</f>
        <v>Mängimata</v>
      </c>
      <c r="J17" s="98"/>
      <c r="K17" s="99"/>
      <c r="L17" s="97" t="str">
        <f>IF(AND(ISNUMBER(L18),ISNUMBER(N18)),IF(L18=N18,Seadista!$B$6,IF(L18-N18&gt;0,Seadista!$B$4,Seadista!$B$5)),"Mängimata")</f>
        <v>Mängimata</v>
      </c>
      <c r="M17" s="98"/>
      <c r="N17" s="99"/>
      <c r="O17" s="97" t="str">
        <f>IF(AND(ISNUMBER(O18),ISNUMBER(Q18)),IF(O18=Q18,Seadista!$B$6,IF(O18-Q18&gt;0,Seadista!$B$4,Seadista!$B$5)),"Mängimata")</f>
        <v>Mängimata</v>
      </c>
      <c r="P17" s="98"/>
      <c r="Q17" s="99"/>
      <c r="R17" s="97" t="str">
        <f>IF(AND(ISNUMBER(R18),ISNUMBER(T18)),IF(R18=T18,Seadista!$B$6,IF(R18-T18&gt;0,Seadista!$B$4,Seadista!$B$5)),"Mängimata")</f>
        <v>Mängimata</v>
      </c>
      <c r="S17" s="98"/>
      <c r="T17" s="99"/>
      <c r="U17" s="100"/>
      <c r="V17" s="101"/>
      <c r="W17" s="102"/>
      <c r="X17" s="106">
        <f>SUMIF($C17:$V17,"&gt;=0")</f>
        <v>0</v>
      </c>
      <c r="Y17" s="108" t="str">
        <f>IF(AND(ISNUMBER(C18),ISNUMBER(E18),ISNUMBER(F18),ISNUMBER(H18),ISNUMBER(I18),ISNUMBER(K18),ISNUMBER(L18),ISNUMBER(N18),ISNUMBER(O18),ISNUMBER(Q18),ISNUMBER(R18),ISNUMBER(T18)),C18-E18+F18-H18+I18-K18+L18-N18+O18-Q18+R18-T18,"pooleli")</f>
        <v>pooleli</v>
      </c>
      <c r="Z17" s="39">
        <f>RANK($X17,$X$5:$X$18,-1)</f>
        <v>1</v>
      </c>
      <c r="AA17" s="38" t="e">
        <f>RANK($Y17,$Y$5:$Y$18,-1)*0.01</f>
        <v>#VALUE!</v>
      </c>
      <c r="AB17" s="40" t="e">
        <f>Z17+AA17</f>
        <v>#VALUE!</v>
      </c>
      <c r="AC17" s="110" t="str">
        <f>IF(AND(ISNUMBER($AB$5),ISNUMBER($AB$7),ISNUMBER($AB$9),ISNUMBER($AB$11),ISNUMBER($AB$13),ISNUMBER($AB$17)),RANK($AB17,$AB$5:$AB$18),"pooleli")</f>
        <v>pooleli</v>
      </c>
    </row>
    <row r="18" spans="1:29" s="16" customFormat="1" ht="30" customHeight="1" x14ac:dyDescent="0.25">
      <c r="A18" s="115"/>
      <c r="B18" s="117"/>
      <c r="C18" s="29" t="str">
        <f>IF(ISBLANK(W$6),"",W$6)</f>
        <v/>
      </c>
      <c r="D18" s="30" t="s">
        <v>12</v>
      </c>
      <c r="E18" s="31" t="str">
        <f>IF(ISBLANK(U$6),"",U$6)</f>
        <v/>
      </c>
      <c r="F18" s="29" t="str">
        <f>IF(ISBLANK(W8),"",W8)</f>
        <v/>
      </c>
      <c r="G18" s="30" t="s">
        <v>12</v>
      </c>
      <c r="H18" s="31" t="str">
        <f>IF(ISBLANK(U8),"",U8)</f>
        <v/>
      </c>
      <c r="I18" s="29" t="str">
        <f>IF(ISBLANK(W10),"",W10)</f>
        <v/>
      </c>
      <c r="J18" s="30" t="s">
        <v>12</v>
      </c>
      <c r="K18" s="31" t="str">
        <f>IF(ISBLANK(U10),"",U10)</f>
        <v/>
      </c>
      <c r="L18" s="29" t="str">
        <f>IF(ISBLANK(W12),"",W12)</f>
        <v/>
      </c>
      <c r="M18" s="30" t="s">
        <v>12</v>
      </c>
      <c r="N18" s="31" t="str">
        <f>IF(ISBLANK(U12),"",U12)</f>
        <v/>
      </c>
      <c r="O18" s="29" t="str">
        <f>IF(ISBLANK(W14),"",W14)</f>
        <v/>
      </c>
      <c r="P18" s="30" t="s">
        <v>12</v>
      </c>
      <c r="Q18" s="31" t="str">
        <f>IF(ISBLANK(U14),"",U14)</f>
        <v/>
      </c>
      <c r="R18" s="29" t="str">
        <f>IF(ISBLANK(W16),"",W16)</f>
        <v/>
      </c>
      <c r="S18" s="30" t="s">
        <v>12</v>
      </c>
      <c r="T18" s="31" t="str">
        <f>IF(ISBLANK(U16),"",U16)</f>
        <v/>
      </c>
      <c r="U18" s="103"/>
      <c r="V18" s="104"/>
      <c r="W18" s="105"/>
      <c r="X18" s="107"/>
      <c r="Y18" s="109"/>
      <c r="Z18" s="36"/>
      <c r="AA18" s="36"/>
      <c r="AB18" s="36"/>
      <c r="AC18" s="111"/>
    </row>
  </sheetData>
  <mergeCells count="91">
    <mergeCell ref="R17:T17"/>
    <mergeCell ref="B13:B14"/>
    <mergeCell ref="C13:E13"/>
    <mergeCell ref="F13:H13"/>
    <mergeCell ref="I13:K13"/>
    <mergeCell ref="L13:N13"/>
    <mergeCell ref="O15:Q15"/>
    <mergeCell ref="C15:E15"/>
    <mergeCell ref="F15:H15"/>
    <mergeCell ref="U17:W18"/>
    <mergeCell ref="X17:X18"/>
    <mergeCell ref="U15:W15"/>
    <mergeCell ref="Y17:Y18"/>
    <mergeCell ref="AC17:AC18"/>
    <mergeCell ref="Y15:Y16"/>
    <mergeCell ref="AC15:AC16"/>
    <mergeCell ref="I15:K15"/>
    <mergeCell ref="X15:X16"/>
    <mergeCell ref="L15:N15"/>
    <mergeCell ref="A13:A14"/>
    <mergeCell ref="L17:N17"/>
    <mergeCell ref="O17:Q17"/>
    <mergeCell ref="A15:A16"/>
    <mergeCell ref="B15:B16"/>
    <mergeCell ref="A17:A18"/>
    <mergeCell ref="B17:B18"/>
    <mergeCell ref="C17:E17"/>
    <mergeCell ref="F17:H17"/>
    <mergeCell ref="I17:K17"/>
    <mergeCell ref="X13:X14"/>
    <mergeCell ref="R13:T13"/>
    <mergeCell ref="O13:Q14"/>
    <mergeCell ref="Y13:Y14"/>
    <mergeCell ref="AC13:AC14"/>
    <mergeCell ref="L11:N12"/>
    <mergeCell ref="O11:Q11"/>
    <mergeCell ref="U11:W11"/>
    <mergeCell ref="U13:W13"/>
    <mergeCell ref="R11:T11"/>
    <mergeCell ref="Y11:Y12"/>
    <mergeCell ref="AC11:AC12"/>
    <mergeCell ref="O9:Q9"/>
    <mergeCell ref="U9:W9"/>
    <mergeCell ref="X9:X10"/>
    <mergeCell ref="Y9:Y10"/>
    <mergeCell ref="AC9:AC10"/>
    <mergeCell ref="R9:T9"/>
    <mergeCell ref="X11:X12"/>
    <mergeCell ref="A9:A10"/>
    <mergeCell ref="B9:B10"/>
    <mergeCell ref="C9:E9"/>
    <mergeCell ref="F9:H9"/>
    <mergeCell ref="I9:K10"/>
    <mergeCell ref="A11:A12"/>
    <mergeCell ref="B11:B12"/>
    <mergeCell ref="C11:E11"/>
    <mergeCell ref="F11:H11"/>
    <mergeCell ref="I11:K11"/>
    <mergeCell ref="L9:N9"/>
    <mergeCell ref="L7:N7"/>
    <mergeCell ref="O7:Q7"/>
    <mergeCell ref="U7:W7"/>
    <mergeCell ref="X7:X8"/>
    <mergeCell ref="R7:T7"/>
    <mergeCell ref="AC7:AC8"/>
    <mergeCell ref="O5:Q5"/>
    <mergeCell ref="U5:W5"/>
    <mergeCell ref="X5:X6"/>
    <mergeCell ref="Y5:Y6"/>
    <mergeCell ref="AC5:AC6"/>
    <mergeCell ref="R5:T5"/>
    <mergeCell ref="Y7:Y8"/>
    <mergeCell ref="A7:A8"/>
    <mergeCell ref="B7:B8"/>
    <mergeCell ref="C7:E7"/>
    <mergeCell ref="F7:H8"/>
    <mergeCell ref="I7:K7"/>
    <mergeCell ref="L5:N5"/>
    <mergeCell ref="A3:AC3"/>
    <mergeCell ref="C4:E4"/>
    <mergeCell ref="F4:H4"/>
    <mergeCell ref="I4:K4"/>
    <mergeCell ref="L4:N4"/>
    <mergeCell ref="O4:Q4"/>
    <mergeCell ref="U4:W4"/>
    <mergeCell ref="R4:T4"/>
    <mergeCell ref="A5:A6"/>
    <mergeCell ref="B5:B6"/>
    <mergeCell ref="C5:E6"/>
    <mergeCell ref="F5:H5"/>
    <mergeCell ref="I5:K5"/>
  </mergeCells>
  <printOptions horizontalCentered="1"/>
  <pageMargins left="0.51181102362204722" right="0.27559055118110237" top="0.74803149606299213" bottom="0.51181102362204722" header="0.31496062992125984" footer="0.31496062992125984"/>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L36"/>
  <sheetViews>
    <sheetView topLeftCell="A8" workbookViewId="0">
      <selection activeCell="B19" sqref="B19"/>
    </sheetView>
  </sheetViews>
  <sheetFormatPr defaultRowHeight="14.4" x14ac:dyDescent="0.3"/>
  <cols>
    <col min="1" max="1" width="4.33203125" style="72" customWidth="1"/>
    <col min="2" max="2" width="17.6640625" customWidth="1"/>
    <col min="3" max="3" width="4.33203125" style="50" customWidth="1"/>
    <col min="4" max="4" width="4.44140625" style="63" customWidth="1"/>
    <col min="5" max="5" width="4.33203125" style="59" customWidth="1"/>
    <col min="6" max="6" width="17.6640625" customWidth="1"/>
    <col min="7" max="7" width="4.33203125" customWidth="1"/>
    <col min="8" max="8" width="4.44140625" style="68" customWidth="1"/>
    <col min="9" max="9" width="4.33203125" style="60" customWidth="1"/>
    <col min="10" max="10" width="17.6640625" customWidth="1"/>
    <col min="11" max="11" width="4.44140625" style="50" customWidth="1"/>
    <col min="12" max="12" width="5.5546875" customWidth="1"/>
  </cols>
  <sheetData>
    <row r="1" spans="1:12" ht="22.8" x14ac:dyDescent="0.3">
      <c r="A1" s="13" t="str">
        <f>TRANSPOSE(Seadista!A9)</f>
        <v>Mesikäpa Minikäsipallimängud 2018</v>
      </c>
    </row>
    <row r="2" spans="1:12" ht="18" x14ac:dyDescent="0.35">
      <c r="A2" s="23" t="s">
        <v>42</v>
      </c>
      <c r="G2" s="23"/>
      <c r="H2" s="69"/>
      <c r="I2" s="61"/>
    </row>
    <row r="3" spans="1:12" x14ac:dyDescent="0.3">
      <c r="A3" t="str">
        <f>TRANSPOSE(Seadista!A12)</f>
        <v>Põlva 21.aprill</v>
      </c>
      <c r="B3" s="48"/>
      <c r="C3" s="24"/>
      <c r="D3" s="64"/>
      <c r="E3" s="48"/>
      <c r="F3" s="48"/>
      <c r="G3" s="48"/>
      <c r="H3" s="70"/>
      <c r="I3" s="48"/>
      <c r="J3" s="48"/>
      <c r="K3" s="24"/>
      <c r="L3" s="48"/>
    </row>
    <row r="4" spans="1:12" ht="16.5" customHeight="1" x14ac:dyDescent="0.3">
      <c r="B4" s="48"/>
      <c r="C4" s="24"/>
      <c r="D4" s="64"/>
      <c r="E4" s="48"/>
      <c r="F4" s="48"/>
      <c r="G4" s="48"/>
      <c r="H4" s="70"/>
      <c r="I4" s="48"/>
      <c r="J4" s="48"/>
      <c r="K4" s="24"/>
      <c r="L4" s="48"/>
    </row>
    <row r="5" spans="1:12" ht="16.5" customHeight="1" thickBot="1" x14ac:dyDescent="0.35">
      <c r="B5" s="48"/>
      <c r="C5" s="24"/>
      <c r="D5" s="64"/>
      <c r="E5" s="49"/>
      <c r="G5" s="48"/>
      <c r="H5" s="70"/>
      <c r="I5" s="48"/>
      <c r="J5" s="48"/>
      <c r="K5" s="24"/>
      <c r="L5" s="48"/>
    </row>
    <row r="6" spans="1:12" ht="16.5" customHeight="1" x14ac:dyDescent="0.3">
      <c r="A6" s="75"/>
      <c r="B6" s="73" t="s">
        <v>68</v>
      </c>
      <c r="C6" s="66">
        <v>20</v>
      </c>
      <c r="D6" s="64"/>
      <c r="H6" s="65"/>
      <c r="I6" s="48"/>
      <c r="J6" s="48"/>
      <c r="K6" s="24"/>
      <c r="L6" s="48"/>
    </row>
    <row r="7" spans="1:12" ht="16.5" customHeight="1" thickBot="1" x14ac:dyDescent="0.35">
      <c r="A7" s="76">
        <v>82</v>
      </c>
      <c r="B7" s="78" t="s">
        <v>16</v>
      </c>
      <c r="C7" s="62"/>
      <c r="D7" s="64"/>
      <c r="H7" s="71"/>
      <c r="I7" s="48"/>
      <c r="K7" s="24"/>
      <c r="L7" s="48"/>
    </row>
    <row r="8" spans="1:12" ht="16.5" customHeight="1" thickBot="1" x14ac:dyDescent="0.35">
      <c r="A8" s="77"/>
      <c r="B8" s="74" t="s">
        <v>74</v>
      </c>
      <c r="C8" s="67">
        <v>4</v>
      </c>
      <c r="D8" s="79"/>
      <c r="H8" s="65"/>
      <c r="I8" s="84" t="s">
        <v>18</v>
      </c>
      <c r="J8" s="85"/>
      <c r="K8" s="86"/>
      <c r="L8" s="48"/>
    </row>
    <row r="9" spans="1:12" ht="16.5" customHeight="1" x14ac:dyDescent="0.3">
      <c r="B9" s="48"/>
      <c r="C9" s="24"/>
      <c r="D9" s="70"/>
      <c r="E9" s="75"/>
      <c r="F9" s="73" t="s">
        <v>77</v>
      </c>
      <c r="G9" s="66">
        <v>12</v>
      </c>
      <c r="I9" s="81" t="s">
        <v>22</v>
      </c>
      <c r="J9" s="9" t="s">
        <v>100</v>
      </c>
      <c r="K9" s="82"/>
      <c r="L9" s="48"/>
    </row>
    <row r="10" spans="1:12" ht="16.5" customHeight="1" x14ac:dyDescent="0.3">
      <c r="B10" s="48"/>
      <c r="C10" s="24"/>
      <c r="D10" s="70"/>
      <c r="E10" s="76">
        <v>88</v>
      </c>
      <c r="F10" s="78" t="s">
        <v>14</v>
      </c>
      <c r="G10" s="62"/>
      <c r="I10" s="81" t="s">
        <v>23</v>
      </c>
      <c r="J10" s="9" t="s">
        <v>86</v>
      </c>
      <c r="K10" s="82"/>
      <c r="L10" s="48"/>
    </row>
    <row r="11" spans="1:12" ht="15" customHeight="1" thickBot="1" x14ac:dyDescent="0.35">
      <c r="B11" s="48"/>
      <c r="C11" s="24"/>
      <c r="D11" s="70"/>
      <c r="E11" s="77"/>
      <c r="F11" s="74" t="s">
        <v>86</v>
      </c>
      <c r="G11" s="67">
        <v>8</v>
      </c>
      <c r="I11" s="81" t="s">
        <v>24</v>
      </c>
      <c r="J11" s="9" t="s">
        <v>72</v>
      </c>
      <c r="K11" s="82"/>
      <c r="L11" s="48"/>
    </row>
    <row r="12" spans="1:12" ht="16.5" customHeight="1" thickBot="1" x14ac:dyDescent="0.35">
      <c r="A12" s="75"/>
      <c r="B12" s="73" t="s">
        <v>75</v>
      </c>
      <c r="C12" s="66" t="s">
        <v>84</v>
      </c>
      <c r="D12" s="80"/>
      <c r="I12" s="83" t="s">
        <v>25</v>
      </c>
      <c r="J12" s="91" t="s">
        <v>78</v>
      </c>
      <c r="K12" s="90"/>
      <c r="L12" s="48"/>
    </row>
    <row r="13" spans="1:12" ht="16.5" customHeight="1" thickBot="1" x14ac:dyDescent="0.35">
      <c r="A13" s="76">
        <v>83</v>
      </c>
      <c r="B13" s="78" t="s">
        <v>17</v>
      </c>
      <c r="C13" s="62" t="s">
        <v>81</v>
      </c>
      <c r="E13" s="49"/>
      <c r="G13" s="48"/>
      <c r="I13" s="92" t="s">
        <v>93</v>
      </c>
      <c r="J13" s="93" t="s">
        <v>73</v>
      </c>
      <c r="K13" s="94"/>
      <c r="L13" s="48"/>
    </row>
    <row r="14" spans="1:12" ht="16.5" customHeight="1" thickBot="1" x14ac:dyDescent="0.35">
      <c r="A14" s="77"/>
      <c r="B14" s="74" t="s">
        <v>76</v>
      </c>
      <c r="C14" s="67" t="s">
        <v>85</v>
      </c>
      <c r="D14" s="64"/>
      <c r="E14" s="75"/>
      <c r="F14" s="73" t="s">
        <v>66</v>
      </c>
      <c r="G14" s="66">
        <v>8</v>
      </c>
      <c r="H14" s="65"/>
      <c r="I14" s="81"/>
      <c r="J14" s="9" t="s">
        <v>64</v>
      </c>
      <c r="K14" s="82"/>
      <c r="L14" s="48"/>
    </row>
    <row r="15" spans="1:12" ht="16.5" customHeight="1" x14ac:dyDescent="0.3">
      <c r="D15" s="64"/>
      <c r="E15" s="76">
        <v>87</v>
      </c>
      <c r="F15" s="78" t="s">
        <v>15</v>
      </c>
      <c r="G15" s="62"/>
      <c r="H15" s="71"/>
      <c r="I15" s="81" t="s">
        <v>94</v>
      </c>
      <c r="J15" s="9" t="s">
        <v>97</v>
      </c>
      <c r="K15" s="82"/>
      <c r="L15" s="48"/>
    </row>
    <row r="16" spans="1:12" ht="16.5" customHeight="1" thickBot="1" x14ac:dyDescent="0.35">
      <c r="B16" s="48"/>
      <c r="C16" s="24"/>
      <c r="D16" s="64"/>
      <c r="E16" s="77"/>
      <c r="F16" s="74" t="s">
        <v>78</v>
      </c>
      <c r="G16" s="67">
        <v>5</v>
      </c>
      <c r="H16" s="65"/>
      <c r="I16" s="81"/>
      <c r="J16" s="96" t="s">
        <v>87</v>
      </c>
      <c r="K16" s="82"/>
      <c r="L16" s="48"/>
    </row>
    <row r="17" spans="1:12" ht="16.5" customHeight="1" x14ac:dyDescent="0.3">
      <c r="B17" s="48"/>
      <c r="C17" s="24"/>
      <c r="D17" s="64"/>
      <c r="H17" s="70"/>
      <c r="I17" s="81" t="s">
        <v>95</v>
      </c>
      <c r="J17" s="9" t="s">
        <v>98</v>
      </c>
      <c r="K17" s="82"/>
      <c r="L17" s="48"/>
    </row>
    <row r="18" spans="1:12" ht="16.5" customHeight="1" x14ac:dyDescent="0.3">
      <c r="B18" s="48"/>
      <c r="C18" s="24"/>
      <c r="D18" s="64"/>
      <c r="H18" s="60"/>
      <c r="I18" s="81"/>
      <c r="J18" s="96" t="s">
        <v>89</v>
      </c>
      <c r="K18" s="82"/>
      <c r="L18" s="48"/>
    </row>
    <row r="19" spans="1:12" ht="16.5" customHeight="1" x14ac:dyDescent="0.3">
      <c r="B19" s="48"/>
      <c r="C19" s="24"/>
      <c r="D19" s="64"/>
      <c r="H19" s="60"/>
      <c r="I19" s="81" t="s">
        <v>96</v>
      </c>
      <c r="J19" s="9" t="s">
        <v>99</v>
      </c>
      <c r="K19" s="82"/>
      <c r="L19" s="48"/>
    </row>
    <row r="20" spans="1:12" ht="15" thickBot="1" x14ac:dyDescent="0.35">
      <c r="B20" s="48"/>
      <c r="C20" s="24"/>
      <c r="D20" s="64"/>
      <c r="H20" s="60"/>
      <c r="I20" s="83"/>
      <c r="J20" s="95" t="s">
        <v>91</v>
      </c>
      <c r="K20" s="90"/>
      <c r="L20" s="48"/>
    </row>
    <row r="21" spans="1:12" x14ac:dyDescent="0.3">
      <c r="B21" s="48"/>
      <c r="C21" s="24"/>
      <c r="D21" s="64"/>
      <c r="H21" s="60"/>
      <c r="J21" s="48"/>
      <c r="K21" s="24"/>
      <c r="L21" s="48"/>
    </row>
    <row r="22" spans="1:12" x14ac:dyDescent="0.3">
      <c r="A22" s="72">
        <v>1</v>
      </c>
      <c r="B22" s="48" t="s">
        <v>101</v>
      </c>
      <c r="C22" s="24"/>
      <c r="D22" s="64"/>
      <c r="H22" s="60"/>
      <c r="J22" s="48"/>
      <c r="K22" s="24"/>
      <c r="L22" s="48"/>
    </row>
    <row r="23" spans="1:12" x14ac:dyDescent="0.3">
      <c r="B23" s="48" t="s">
        <v>102</v>
      </c>
      <c r="C23" s="24"/>
      <c r="D23" s="64"/>
      <c r="H23" s="60"/>
      <c r="J23" s="48"/>
      <c r="K23" s="24"/>
      <c r="L23" s="48"/>
    </row>
    <row r="24" spans="1:12" x14ac:dyDescent="0.3">
      <c r="A24" s="72">
        <v>2</v>
      </c>
      <c r="B24" s="48" t="s">
        <v>103</v>
      </c>
      <c r="C24" s="24"/>
      <c r="D24" s="64"/>
      <c r="H24" s="70"/>
      <c r="I24" s="48"/>
      <c r="J24" s="48"/>
      <c r="K24" s="24"/>
      <c r="L24" s="48"/>
    </row>
    <row r="25" spans="1:12" x14ac:dyDescent="0.3">
      <c r="B25" s="48" t="s">
        <v>105</v>
      </c>
      <c r="C25" s="24"/>
      <c r="D25" s="64"/>
      <c r="H25" s="70"/>
      <c r="I25" s="48"/>
      <c r="J25" s="48"/>
      <c r="K25" s="24"/>
      <c r="L25" s="48"/>
    </row>
    <row r="26" spans="1:12" x14ac:dyDescent="0.3">
      <c r="A26" s="72">
        <v>3</v>
      </c>
      <c r="B26" s="48" t="s">
        <v>104</v>
      </c>
      <c r="C26" s="24"/>
      <c r="D26" s="64"/>
      <c r="H26" s="70"/>
      <c r="I26" s="48"/>
      <c r="J26" s="48"/>
      <c r="K26" s="24"/>
      <c r="L26" s="48"/>
    </row>
    <row r="27" spans="1:12" x14ac:dyDescent="0.3">
      <c r="B27" s="48" t="s">
        <v>106</v>
      </c>
      <c r="C27" s="24"/>
      <c r="D27" s="64"/>
      <c r="H27" s="70"/>
      <c r="I27" s="48"/>
      <c r="J27" s="48"/>
      <c r="K27" s="24"/>
      <c r="L27" s="48"/>
    </row>
    <row r="28" spans="1:12" x14ac:dyDescent="0.3">
      <c r="B28" s="48"/>
      <c r="C28" s="24"/>
      <c r="D28" s="64"/>
      <c r="H28" s="70"/>
      <c r="I28" s="48"/>
      <c r="J28" s="48"/>
      <c r="K28" s="24"/>
      <c r="L28" s="48"/>
    </row>
    <row r="29" spans="1:12" x14ac:dyDescent="0.3">
      <c r="B29" s="48"/>
      <c r="C29" s="24"/>
      <c r="D29" s="64"/>
      <c r="E29" s="48"/>
      <c r="F29" s="48"/>
      <c r="G29" s="48"/>
      <c r="H29" s="70"/>
      <c r="I29" s="48"/>
      <c r="J29" s="48"/>
      <c r="K29" s="24"/>
      <c r="L29" s="48"/>
    </row>
    <row r="30" spans="1:12" x14ac:dyDescent="0.3">
      <c r="B30" s="48"/>
      <c r="C30" s="24"/>
      <c r="D30" s="64"/>
      <c r="E30" s="48"/>
      <c r="F30" s="48"/>
      <c r="G30" s="48"/>
      <c r="H30" s="70"/>
      <c r="I30" s="48"/>
      <c r="J30" s="48"/>
      <c r="K30" s="24"/>
      <c r="L30" s="48"/>
    </row>
    <row r="31" spans="1:12" x14ac:dyDescent="0.3">
      <c r="B31" s="48"/>
      <c r="C31" s="24"/>
      <c r="D31" s="64"/>
      <c r="E31" s="48"/>
      <c r="F31" s="48"/>
      <c r="G31" s="48"/>
      <c r="H31" s="70"/>
      <c r="I31" s="48"/>
      <c r="J31" s="48"/>
      <c r="K31" s="24"/>
      <c r="L31" s="48"/>
    </row>
    <row r="32" spans="1:12" x14ac:dyDescent="0.3">
      <c r="B32" s="48"/>
      <c r="C32" s="24"/>
      <c r="D32" s="64"/>
      <c r="E32" s="48"/>
      <c r="F32" s="48"/>
      <c r="G32" s="48"/>
      <c r="H32" s="70"/>
      <c r="I32" s="48"/>
      <c r="J32" s="48"/>
      <c r="K32" s="24"/>
      <c r="L32" s="48"/>
    </row>
    <row r="33" spans="2:12" x14ac:dyDescent="0.3">
      <c r="B33" s="48"/>
      <c r="C33" s="24"/>
      <c r="D33" s="64"/>
      <c r="E33" s="48"/>
      <c r="F33" s="48"/>
      <c r="G33" s="48"/>
      <c r="H33" s="70"/>
      <c r="I33" s="48"/>
      <c r="J33" s="48"/>
      <c r="K33" s="24"/>
      <c r="L33" s="48"/>
    </row>
    <row r="34" spans="2:12" x14ac:dyDescent="0.3">
      <c r="B34" s="48"/>
      <c r="C34" s="24"/>
      <c r="D34" s="64"/>
      <c r="E34" s="48"/>
      <c r="F34" s="48"/>
      <c r="G34" s="48"/>
      <c r="H34" s="70"/>
      <c r="I34" s="48"/>
      <c r="J34" s="48"/>
      <c r="K34" s="24"/>
      <c r="L34" s="48"/>
    </row>
    <row r="35" spans="2:12" x14ac:dyDescent="0.3">
      <c r="B35" s="24"/>
      <c r="C35" s="24"/>
      <c r="D35" s="64"/>
      <c r="E35" s="48"/>
      <c r="F35" s="24"/>
      <c r="G35" s="24"/>
      <c r="H35" s="64"/>
      <c r="I35" s="48"/>
      <c r="J35" s="24"/>
      <c r="K35" s="24"/>
      <c r="L35" s="24"/>
    </row>
    <row r="36" spans="2:12" x14ac:dyDescent="0.3">
      <c r="B36" s="24"/>
      <c r="C36" s="24"/>
      <c r="D36" s="64"/>
      <c r="E36" s="48"/>
      <c r="F36" s="24"/>
      <c r="G36" s="24"/>
      <c r="H36" s="64"/>
      <c r="I36" s="48"/>
      <c r="J36" s="24"/>
      <c r="K36" s="24"/>
      <c r="L36" s="24"/>
    </row>
  </sheetData>
  <pageMargins left="0.62992125984251968" right="0.35433070866141736" top="0.51181102362204722" bottom="0.55118110236220474" header="0.31496062992125984" footer="0.31496062992125984"/>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36"/>
  <sheetViews>
    <sheetView topLeftCell="A5" workbookViewId="0">
      <selection activeCell="B24" sqref="B24"/>
    </sheetView>
  </sheetViews>
  <sheetFormatPr defaultRowHeight="14.4" x14ac:dyDescent="0.3"/>
  <cols>
    <col min="1" max="1" width="4.33203125" style="72" customWidth="1"/>
    <col min="2" max="2" width="17.6640625" customWidth="1"/>
    <col min="3" max="3" width="4.33203125" style="50" customWidth="1"/>
    <col min="4" max="4" width="4.44140625" style="63" customWidth="1"/>
    <col min="5" max="5" width="4.33203125" style="59" customWidth="1"/>
    <col min="6" max="6" width="17.6640625" customWidth="1"/>
    <col min="7" max="7" width="4.33203125" customWidth="1"/>
    <col min="8" max="8" width="4.44140625" style="68" customWidth="1"/>
    <col min="9" max="9" width="4.33203125" style="60" customWidth="1"/>
    <col min="10" max="10" width="17.6640625" customWidth="1"/>
    <col min="11" max="11" width="4.44140625" style="50" customWidth="1"/>
    <col min="12" max="12" width="5.5546875" customWidth="1"/>
  </cols>
  <sheetData>
    <row r="1" spans="1:12" ht="22.8" x14ac:dyDescent="0.3">
      <c r="A1" s="13" t="str">
        <f>TRANSPOSE(Seadista!A9)</f>
        <v>Mesikäpa Minikäsipallimängud 2018</v>
      </c>
    </row>
    <row r="2" spans="1:12" ht="18" x14ac:dyDescent="0.35">
      <c r="A2" s="23" t="s">
        <v>36</v>
      </c>
      <c r="G2" s="23"/>
      <c r="H2" s="69"/>
      <c r="I2" s="61"/>
    </row>
    <row r="3" spans="1:12" x14ac:dyDescent="0.3">
      <c r="A3" t="str">
        <f>TRANSPOSE(Seadista!A12)</f>
        <v>Põlva 21.aprill</v>
      </c>
      <c r="B3" s="48"/>
      <c r="C3" s="24"/>
      <c r="D3" s="64"/>
      <c r="E3" s="48"/>
      <c r="F3" s="48"/>
      <c r="G3" s="48"/>
      <c r="H3" s="70"/>
      <c r="I3" s="48"/>
      <c r="J3" s="48"/>
      <c r="K3" s="24"/>
      <c r="L3" s="48"/>
    </row>
    <row r="4" spans="1:12" ht="16.5" customHeight="1" x14ac:dyDescent="0.3">
      <c r="B4" s="48"/>
      <c r="C4" s="24"/>
      <c r="D4" s="64"/>
      <c r="E4" s="48"/>
      <c r="F4" s="48"/>
      <c r="G4" s="48"/>
      <c r="H4" s="70"/>
      <c r="I4" s="48"/>
      <c r="J4" s="48"/>
      <c r="K4" s="24"/>
      <c r="L4" s="48"/>
    </row>
    <row r="5" spans="1:12" ht="16.5" customHeight="1" thickBot="1" x14ac:dyDescent="0.35">
      <c r="B5" s="48"/>
      <c r="C5" s="24"/>
      <c r="D5" s="64"/>
      <c r="E5" s="49"/>
      <c r="G5" s="48"/>
      <c r="H5" s="70"/>
      <c r="I5" s="48"/>
      <c r="J5" s="48"/>
      <c r="K5" s="24"/>
      <c r="L5" s="48"/>
    </row>
    <row r="6" spans="1:12" ht="16.5" customHeight="1" x14ac:dyDescent="0.3">
      <c r="A6" s="75"/>
      <c r="B6" s="73" t="s">
        <v>60</v>
      </c>
      <c r="C6" s="66">
        <v>7</v>
      </c>
      <c r="D6" s="64"/>
      <c r="H6" s="65"/>
      <c r="I6" s="48"/>
      <c r="J6" s="48"/>
      <c r="K6" s="24"/>
      <c r="L6" s="48"/>
    </row>
    <row r="7" spans="1:12" ht="16.5" customHeight="1" thickBot="1" x14ac:dyDescent="0.35">
      <c r="A7" s="76">
        <v>65</v>
      </c>
      <c r="B7" s="78" t="s">
        <v>16</v>
      </c>
      <c r="C7" s="62"/>
      <c r="D7" s="64"/>
      <c r="H7" s="71"/>
      <c r="I7" s="48"/>
      <c r="K7" s="24"/>
      <c r="L7" s="48"/>
    </row>
    <row r="8" spans="1:12" ht="16.5" customHeight="1" thickBot="1" x14ac:dyDescent="0.35">
      <c r="A8" s="77"/>
      <c r="B8" s="74" t="s">
        <v>61</v>
      </c>
      <c r="C8" s="67">
        <v>3</v>
      </c>
      <c r="D8" s="79"/>
      <c r="H8" s="65"/>
      <c r="I8" s="84" t="s">
        <v>18</v>
      </c>
      <c r="J8" s="85"/>
      <c r="K8" s="86"/>
      <c r="L8" s="48"/>
    </row>
    <row r="9" spans="1:12" ht="16.5" customHeight="1" x14ac:dyDescent="0.3">
      <c r="B9" s="48"/>
      <c r="C9" s="24"/>
      <c r="D9" s="70"/>
      <c r="E9" s="75"/>
      <c r="F9" s="73" t="s">
        <v>67</v>
      </c>
      <c r="G9" s="66" t="s">
        <v>82</v>
      </c>
      <c r="I9" s="81" t="s">
        <v>22</v>
      </c>
      <c r="J9" s="9" t="s">
        <v>64</v>
      </c>
      <c r="K9" s="82"/>
      <c r="L9" s="48"/>
    </row>
    <row r="10" spans="1:12" ht="16.5" customHeight="1" x14ac:dyDescent="0.3">
      <c r="B10" s="48"/>
      <c r="C10" s="24"/>
      <c r="D10" s="70"/>
      <c r="E10" s="76">
        <v>84</v>
      </c>
      <c r="F10" s="78" t="s">
        <v>14</v>
      </c>
      <c r="G10" s="62" t="s">
        <v>81</v>
      </c>
      <c r="I10" s="81" t="s">
        <v>23</v>
      </c>
      <c r="J10" s="9" t="s">
        <v>67</v>
      </c>
      <c r="K10" s="82"/>
      <c r="L10" s="48"/>
    </row>
    <row r="11" spans="1:12" ht="15" customHeight="1" thickBot="1" x14ac:dyDescent="0.35">
      <c r="B11" s="48"/>
      <c r="C11" s="24"/>
      <c r="D11" s="70"/>
      <c r="E11" s="77"/>
      <c r="F11" s="74" t="s">
        <v>64</v>
      </c>
      <c r="G11" s="67" t="s">
        <v>83</v>
      </c>
      <c r="I11" s="81" t="s">
        <v>24</v>
      </c>
      <c r="J11" s="9" t="s">
        <v>63</v>
      </c>
      <c r="K11" s="82"/>
      <c r="L11" s="48"/>
    </row>
    <row r="12" spans="1:12" ht="16.5" customHeight="1" thickBot="1" x14ac:dyDescent="0.35">
      <c r="A12" s="75"/>
      <c r="B12" s="73" t="s">
        <v>58</v>
      </c>
      <c r="C12" s="66">
        <v>6</v>
      </c>
      <c r="D12" s="80"/>
      <c r="I12" s="83" t="s">
        <v>25</v>
      </c>
      <c r="J12" s="91" t="s">
        <v>72</v>
      </c>
      <c r="K12" s="90"/>
      <c r="L12" s="48"/>
    </row>
    <row r="13" spans="1:12" ht="16.5" customHeight="1" thickBot="1" x14ac:dyDescent="0.35">
      <c r="A13" s="76">
        <v>66</v>
      </c>
      <c r="B13" s="78" t="s">
        <v>17</v>
      </c>
      <c r="C13" s="62"/>
      <c r="E13" s="49"/>
      <c r="G13" s="48"/>
      <c r="K13" s="24"/>
      <c r="L13" s="48"/>
    </row>
    <row r="14" spans="1:12" ht="16.5" customHeight="1" thickBot="1" x14ac:dyDescent="0.35">
      <c r="A14" s="77"/>
      <c r="B14" s="74" t="s">
        <v>62</v>
      </c>
      <c r="C14" s="67">
        <v>2</v>
      </c>
      <c r="D14" s="64"/>
      <c r="E14" s="75"/>
      <c r="F14" s="73" t="s">
        <v>63</v>
      </c>
      <c r="G14" s="66">
        <v>5</v>
      </c>
      <c r="H14" s="65"/>
      <c r="J14" s="48"/>
      <c r="K14" s="24"/>
      <c r="L14" s="48"/>
    </row>
    <row r="15" spans="1:12" ht="16.5" customHeight="1" x14ac:dyDescent="0.3">
      <c r="D15" s="64"/>
      <c r="E15" s="76">
        <v>81</v>
      </c>
      <c r="F15" s="78" t="s">
        <v>15</v>
      </c>
      <c r="G15" s="62"/>
      <c r="H15" s="71"/>
      <c r="K15" s="24"/>
      <c r="L15" s="48"/>
    </row>
    <row r="16" spans="1:12" ht="16.5" customHeight="1" thickBot="1" x14ac:dyDescent="0.35">
      <c r="B16" s="48"/>
      <c r="C16" s="24"/>
      <c r="D16" s="64"/>
      <c r="E16" s="77"/>
      <c r="F16" s="74" t="s">
        <v>66</v>
      </c>
      <c r="G16" s="67">
        <v>4</v>
      </c>
      <c r="H16" s="65"/>
      <c r="J16" s="48"/>
      <c r="K16" s="24"/>
      <c r="L16" s="48"/>
    </row>
    <row r="17" spans="1:12" ht="16.5" customHeight="1" x14ac:dyDescent="0.3">
      <c r="B17" s="48"/>
      <c r="C17" s="24"/>
      <c r="D17" s="64"/>
      <c r="H17" s="70"/>
      <c r="K17" s="24"/>
      <c r="L17" s="48"/>
    </row>
    <row r="18" spans="1:12" ht="16.5" customHeight="1" x14ac:dyDescent="0.3">
      <c r="A18" s="72">
        <v>1</v>
      </c>
      <c r="B18" s="48" t="s">
        <v>113</v>
      </c>
      <c r="C18" s="24"/>
      <c r="D18" s="64"/>
      <c r="H18" s="60"/>
      <c r="J18" s="48"/>
      <c r="K18" s="24"/>
      <c r="L18" s="48"/>
    </row>
    <row r="19" spans="1:12" ht="16.5" customHeight="1" x14ac:dyDescent="0.3">
      <c r="B19" s="48" t="s">
        <v>114</v>
      </c>
      <c r="C19" s="24"/>
      <c r="D19" s="64"/>
      <c r="H19" s="60"/>
      <c r="K19" s="24"/>
      <c r="L19" s="48"/>
    </row>
    <row r="20" spans="1:12" x14ac:dyDescent="0.3">
      <c r="A20" s="72">
        <v>2</v>
      </c>
      <c r="B20" s="48" t="s">
        <v>67</v>
      </c>
      <c r="C20" s="24"/>
      <c r="D20" s="64"/>
      <c r="H20" s="60"/>
      <c r="J20" s="48"/>
      <c r="K20" s="24"/>
      <c r="L20" s="48"/>
    </row>
    <row r="21" spans="1:12" x14ac:dyDescent="0.3">
      <c r="B21" s="48" t="s">
        <v>115</v>
      </c>
      <c r="C21" s="24"/>
      <c r="D21" s="64"/>
      <c r="H21" s="60"/>
      <c r="J21" s="48"/>
      <c r="K21" s="24"/>
      <c r="L21" s="48"/>
    </row>
    <row r="22" spans="1:12" x14ac:dyDescent="0.3">
      <c r="A22" s="72">
        <v>3</v>
      </c>
      <c r="B22" s="48" t="s">
        <v>63</v>
      </c>
      <c r="C22" s="24"/>
      <c r="D22" s="64"/>
      <c r="H22" s="60"/>
      <c r="J22" s="48"/>
      <c r="K22" s="24"/>
      <c r="L22" s="48"/>
    </row>
    <row r="23" spans="1:12" x14ac:dyDescent="0.3">
      <c r="B23" s="48" t="s">
        <v>116</v>
      </c>
      <c r="C23" s="24"/>
      <c r="D23" s="64"/>
      <c r="H23" s="60"/>
      <c r="J23" s="48"/>
      <c r="K23" s="24"/>
      <c r="L23" s="48"/>
    </row>
    <row r="24" spans="1:12" x14ac:dyDescent="0.3">
      <c r="B24" s="48"/>
      <c r="C24" s="24"/>
      <c r="D24" s="64"/>
      <c r="H24" s="70"/>
      <c r="I24" s="48"/>
      <c r="J24" s="48"/>
      <c r="K24" s="24"/>
      <c r="L24" s="48"/>
    </row>
    <row r="25" spans="1:12" x14ac:dyDescent="0.3">
      <c r="B25" s="48"/>
      <c r="C25" s="24"/>
      <c r="D25" s="64"/>
      <c r="H25" s="70"/>
      <c r="I25" s="48"/>
      <c r="J25" s="48"/>
      <c r="K25" s="24"/>
      <c r="L25" s="48"/>
    </row>
    <row r="26" spans="1:12" x14ac:dyDescent="0.3">
      <c r="B26" s="48"/>
      <c r="C26" s="24"/>
      <c r="D26" s="64"/>
      <c r="H26" s="70"/>
      <c r="I26" s="48"/>
      <c r="J26" s="48"/>
      <c r="K26" s="24"/>
      <c r="L26" s="48"/>
    </row>
    <row r="27" spans="1:12" x14ac:dyDescent="0.3">
      <c r="B27" s="48"/>
      <c r="C27" s="24"/>
      <c r="D27" s="64"/>
      <c r="H27" s="70"/>
      <c r="I27" s="48"/>
      <c r="J27" s="48"/>
      <c r="K27" s="24"/>
      <c r="L27" s="48"/>
    </row>
    <row r="28" spans="1:12" x14ac:dyDescent="0.3">
      <c r="B28" s="48"/>
      <c r="C28" s="24"/>
      <c r="D28" s="64"/>
      <c r="H28" s="70"/>
      <c r="I28" s="48"/>
      <c r="J28" s="48"/>
      <c r="K28" s="24"/>
      <c r="L28" s="48"/>
    </row>
    <row r="29" spans="1:12" x14ac:dyDescent="0.3">
      <c r="B29" s="48"/>
      <c r="C29" s="24"/>
      <c r="D29" s="64"/>
      <c r="E29" s="48"/>
      <c r="F29" s="48"/>
      <c r="G29" s="48"/>
      <c r="H29" s="70"/>
      <c r="I29" s="48"/>
      <c r="J29" s="48"/>
      <c r="K29" s="24"/>
      <c r="L29" s="48"/>
    </row>
    <row r="30" spans="1:12" x14ac:dyDescent="0.3">
      <c r="B30" s="48"/>
      <c r="C30" s="24"/>
      <c r="D30" s="64"/>
      <c r="E30" s="48"/>
      <c r="F30" s="48"/>
      <c r="G30" s="48"/>
      <c r="H30" s="70"/>
      <c r="I30" s="48"/>
      <c r="J30" s="48"/>
      <c r="K30" s="24"/>
      <c r="L30" s="48"/>
    </row>
    <row r="31" spans="1:12" x14ac:dyDescent="0.3">
      <c r="B31" s="48"/>
      <c r="C31" s="24"/>
      <c r="D31" s="64"/>
      <c r="E31" s="48"/>
      <c r="F31" s="48"/>
      <c r="G31" s="48"/>
      <c r="H31" s="70"/>
      <c r="I31" s="48"/>
      <c r="J31" s="48"/>
      <c r="K31" s="24"/>
      <c r="L31" s="48"/>
    </row>
    <row r="32" spans="1:12" x14ac:dyDescent="0.3">
      <c r="B32" s="48"/>
      <c r="C32" s="24"/>
      <c r="D32" s="64"/>
      <c r="E32" s="48"/>
      <c r="F32" s="48"/>
      <c r="G32" s="48"/>
      <c r="H32" s="70"/>
      <c r="I32" s="48"/>
      <c r="J32" s="48"/>
      <c r="K32" s="24"/>
      <c r="L32" s="48"/>
    </row>
    <row r="33" spans="2:12" x14ac:dyDescent="0.3">
      <c r="B33" s="48"/>
      <c r="C33" s="24"/>
      <c r="D33" s="64"/>
      <c r="E33" s="48"/>
      <c r="F33" s="48"/>
      <c r="G33" s="48"/>
      <c r="H33" s="70"/>
      <c r="I33" s="48"/>
      <c r="J33" s="48"/>
      <c r="K33" s="24"/>
      <c r="L33" s="48"/>
    </row>
    <row r="34" spans="2:12" x14ac:dyDescent="0.3">
      <c r="B34" s="48"/>
      <c r="C34" s="24"/>
      <c r="D34" s="64"/>
      <c r="E34" s="48"/>
      <c r="F34" s="48"/>
      <c r="G34" s="48"/>
      <c r="H34" s="70"/>
      <c r="I34" s="48"/>
      <c r="J34" s="48"/>
      <c r="K34" s="24"/>
      <c r="L34" s="48"/>
    </row>
    <row r="35" spans="2:12" x14ac:dyDescent="0.3">
      <c r="B35" s="24"/>
      <c r="C35" s="24"/>
      <c r="D35" s="64"/>
      <c r="E35" s="48"/>
      <c r="F35" s="24"/>
      <c r="G35" s="24"/>
      <c r="H35" s="64"/>
      <c r="I35" s="48"/>
      <c r="J35" s="24"/>
      <c r="K35" s="24"/>
      <c r="L35" s="24"/>
    </row>
    <row r="36" spans="2:12" x14ac:dyDescent="0.3">
      <c r="B36" s="24"/>
      <c r="C36" s="24"/>
      <c r="D36" s="64"/>
      <c r="E36" s="48"/>
      <c r="F36" s="24"/>
      <c r="G36" s="24"/>
      <c r="H36" s="64"/>
      <c r="I36" s="48"/>
      <c r="J36" s="24"/>
      <c r="K36" s="24"/>
      <c r="L36" s="24"/>
    </row>
  </sheetData>
  <pageMargins left="0.62992125984251968" right="0.35433070866141736" top="0.51181102362204722" bottom="0.55118110236220474" header="0.31496062992125984" footer="0.31496062992125984"/>
  <pageSetup paperSize="9" scale="9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36"/>
  <sheetViews>
    <sheetView tabSelected="1" topLeftCell="A4" workbookViewId="0">
      <selection activeCell="B23" sqref="B23"/>
    </sheetView>
  </sheetViews>
  <sheetFormatPr defaultRowHeight="14.4" x14ac:dyDescent="0.3"/>
  <cols>
    <col min="1" max="1" width="4.33203125" style="72" customWidth="1"/>
    <col min="2" max="2" width="17.6640625" customWidth="1"/>
    <col min="3" max="3" width="4.33203125" style="50" customWidth="1"/>
    <col min="4" max="4" width="4.44140625" style="63" customWidth="1"/>
    <col min="5" max="5" width="4.33203125" style="59" customWidth="1"/>
    <col min="6" max="6" width="17.6640625" customWidth="1"/>
    <col min="7" max="7" width="4.33203125" customWidth="1"/>
    <col min="8" max="8" width="4.44140625" style="68" customWidth="1"/>
    <col min="9" max="9" width="4.33203125" style="60" customWidth="1"/>
    <col min="10" max="10" width="17.6640625" customWidth="1"/>
    <col min="11" max="11" width="4.44140625" style="50" customWidth="1"/>
    <col min="12" max="12" width="5.5546875" customWidth="1"/>
  </cols>
  <sheetData>
    <row r="1" spans="1:12" ht="22.8" x14ac:dyDescent="0.3">
      <c r="A1" s="13" t="str">
        <f>TRANSPOSE(Seadista!A9)</f>
        <v>Mesikäpa Minikäsipallimängud 2018</v>
      </c>
    </row>
    <row r="2" spans="1:12" ht="18" x14ac:dyDescent="0.35">
      <c r="A2" s="23" t="s">
        <v>35</v>
      </c>
      <c r="G2" s="23"/>
      <c r="H2" s="69"/>
      <c r="I2" s="61"/>
    </row>
    <row r="3" spans="1:12" x14ac:dyDescent="0.3">
      <c r="A3" t="str">
        <f>TRANSPOSE(Seadista!A12)</f>
        <v>Põlva 21.aprill</v>
      </c>
      <c r="B3" s="48"/>
      <c r="C3" s="24"/>
      <c r="D3" s="64"/>
      <c r="E3" s="48"/>
      <c r="F3" s="48"/>
      <c r="G3" s="48"/>
      <c r="H3" s="70"/>
      <c r="I3" s="48"/>
      <c r="J3" s="48"/>
      <c r="K3" s="24"/>
      <c r="L3" s="48"/>
    </row>
    <row r="4" spans="1:12" ht="16.5" customHeight="1" x14ac:dyDescent="0.3">
      <c r="B4" s="48"/>
      <c r="C4" s="24"/>
      <c r="D4" s="64"/>
      <c r="E4" s="48"/>
      <c r="F4" s="48"/>
      <c r="G4" s="48"/>
      <c r="H4" s="70"/>
      <c r="I4" s="48"/>
      <c r="J4" s="48"/>
      <c r="K4" s="24"/>
      <c r="L4" s="48"/>
    </row>
    <row r="5" spans="1:12" ht="16.5" customHeight="1" thickBot="1" x14ac:dyDescent="0.35">
      <c r="B5" s="48"/>
      <c r="C5" s="24"/>
      <c r="D5" s="64"/>
      <c r="E5" s="49"/>
      <c r="G5" s="48"/>
      <c r="H5" s="70"/>
      <c r="I5" s="48"/>
      <c r="J5" s="48"/>
      <c r="K5" s="24"/>
      <c r="L5" s="48"/>
    </row>
    <row r="6" spans="1:12" ht="16.5" customHeight="1" x14ac:dyDescent="0.3">
      <c r="A6" s="75"/>
      <c r="B6" s="73" t="s">
        <v>56</v>
      </c>
      <c r="C6" s="66">
        <v>9</v>
      </c>
      <c r="D6" s="64"/>
      <c r="H6" s="65"/>
      <c r="I6" s="48"/>
      <c r="J6" s="48"/>
      <c r="K6" s="24"/>
      <c r="L6" s="48"/>
    </row>
    <row r="7" spans="1:12" ht="16.5" customHeight="1" thickBot="1" x14ac:dyDescent="0.35">
      <c r="A7" s="76">
        <v>62</v>
      </c>
      <c r="B7" s="78" t="s">
        <v>16</v>
      </c>
      <c r="C7" s="62"/>
      <c r="D7" s="64"/>
      <c r="H7" s="71"/>
      <c r="I7" s="48"/>
      <c r="K7" s="24"/>
      <c r="L7" s="48"/>
    </row>
    <row r="8" spans="1:12" ht="16.5" customHeight="1" thickBot="1" x14ac:dyDescent="0.35">
      <c r="A8" s="77"/>
      <c r="B8" s="74" t="s">
        <v>57</v>
      </c>
      <c r="C8" s="67">
        <v>1</v>
      </c>
      <c r="D8" s="79"/>
      <c r="H8" s="65"/>
      <c r="I8" s="84" t="s">
        <v>18</v>
      </c>
      <c r="J8" s="85"/>
      <c r="K8" s="86"/>
      <c r="L8" s="48"/>
    </row>
    <row r="9" spans="1:12" ht="16.5" customHeight="1" x14ac:dyDescent="0.3">
      <c r="B9" s="48"/>
      <c r="C9" s="24"/>
      <c r="D9" s="70"/>
      <c r="E9" s="75"/>
      <c r="F9" s="73" t="s">
        <v>63</v>
      </c>
      <c r="G9" s="66">
        <v>5</v>
      </c>
      <c r="I9" s="81" t="s">
        <v>22</v>
      </c>
      <c r="J9" s="9" t="s">
        <v>64</v>
      </c>
      <c r="K9" s="82"/>
      <c r="L9" s="48"/>
    </row>
    <row r="10" spans="1:12" ht="16.5" customHeight="1" x14ac:dyDescent="0.3">
      <c r="B10" s="48"/>
      <c r="C10" s="24"/>
      <c r="D10" s="70"/>
      <c r="E10" s="76">
        <v>78</v>
      </c>
      <c r="F10" s="78" t="s">
        <v>14</v>
      </c>
      <c r="G10" s="62"/>
      <c r="I10" s="81" t="s">
        <v>23</v>
      </c>
      <c r="J10" s="9" t="s">
        <v>63</v>
      </c>
      <c r="K10" s="82"/>
      <c r="L10" s="48"/>
    </row>
    <row r="11" spans="1:12" ht="15" customHeight="1" thickBot="1" x14ac:dyDescent="0.35">
      <c r="B11" s="48"/>
      <c r="C11" s="24"/>
      <c r="D11" s="70"/>
      <c r="E11" s="77"/>
      <c r="F11" s="74" t="s">
        <v>64</v>
      </c>
      <c r="G11" s="67">
        <v>6</v>
      </c>
      <c r="I11" s="81" t="s">
        <v>24</v>
      </c>
      <c r="J11" s="9" t="s">
        <v>72</v>
      </c>
      <c r="K11" s="82"/>
      <c r="L11" s="48"/>
    </row>
    <row r="12" spans="1:12" ht="16.5" customHeight="1" thickBot="1" x14ac:dyDescent="0.35">
      <c r="A12" s="75"/>
      <c r="B12" s="73" t="s">
        <v>58</v>
      </c>
      <c r="C12" s="66">
        <v>7</v>
      </c>
      <c r="D12" s="80"/>
      <c r="I12" s="83" t="s">
        <v>25</v>
      </c>
      <c r="J12" s="91" t="s">
        <v>73</v>
      </c>
      <c r="K12" s="90"/>
      <c r="L12" s="48"/>
    </row>
    <row r="13" spans="1:12" ht="16.5" customHeight="1" thickBot="1" x14ac:dyDescent="0.35">
      <c r="A13" s="76">
        <v>63</v>
      </c>
      <c r="B13" s="78" t="s">
        <v>17</v>
      </c>
      <c r="C13" s="62"/>
      <c r="E13" s="49"/>
      <c r="G13" s="48"/>
      <c r="K13" s="24"/>
      <c r="L13" s="48"/>
    </row>
    <row r="14" spans="1:12" ht="16.5" customHeight="1" thickBot="1" x14ac:dyDescent="0.35">
      <c r="A14" s="77"/>
      <c r="B14" s="74" t="s">
        <v>59</v>
      </c>
      <c r="C14" s="67">
        <v>3</v>
      </c>
      <c r="D14" s="64"/>
      <c r="E14" s="75"/>
      <c r="F14" s="73" t="s">
        <v>66</v>
      </c>
      <c r="G14" s="66">
        <v>4</v>
      </c>
      <c r="H14" s="65"/>
      <c r="J14" s="48"/>
      <c r="K14" s="24"/>
      <c r="L14" s="48"/>
    </row>
    <row r="15" spans="1:12" ht="16.5" customHeight="1" x14ac:dyDescent="0.3">
      <c r="D15" s="64"/>
      <c r="E15" s="76">
        <v>75</v>
      </c>
      <c r="F15" s="78" t="s">
        <v>15</v>
      </c>
      <c r="G15" s="62"/>
      <c r="H15" s="71"/>
      <c r="K15" s="24"/>
      <c r="L15" s="48"/>
    </row>
    <row r="16" spans="1:12" ht="16.5" customHeight="1" thickBot="1" x14ac:dyDescent="0.35">
      <c r="B16" s="48"/>
      <c r="C16" s="24"/>
      <c r="D16" s="64"/>
      <c r="E16" s="77"/>
      <c r="F16" s="74" t="s">
        <v>65</v>
      </c>
      <c r="G16" s="67">
        <v>3</v>
      </c>
      <c r="H16" s="65"/>
      <c r="J16" s="48"/>
      <c r="K16" s="24"/>
      <c r="L16" s="48"/>
    </row>
    <row r="17" spans="1:12" ht="16.5" customHeight="1" x14ac:dyDescent="0.3">
      <c r="B17" s="48"/>
      <c r="C17" s="24"/>
      <c r="D17" s="64"/>
      <c r="H17" s="70"/>
      <c r="K17" s="24"/>
      <c r="L17" s="48"/>
    </row>
    <row r="18" spans="1:12" ht="16.5" customHeight="1" x14ac:dyDescent="0.3">
      <c r="A18" s="72">
        <v>1</v>
      </c>
      <c r="B18" s="48" t="s">
        <v>117</v>
      </c>
      <c r="C18" s="24"/>
      <c r="D18" s="64"/>
      <c r="H18" s="60"/>
      <c r="J18" s="48"/>
      <c r="K18" s="24"/>
      <c r="L18" s="48"/>
    </row>
    <row r="19" spans="1:12" ht="16.5" customHeight="1" x14ac:dyDescent="0.3">
      <c r="B19" s="48" t="s">
        <v>118</v>
      </c>
      <c r="C19" s="24"/>
      <c r="D19" s="64"/>
      <c r="H19" s="60"/>
      <c r="K19" s="24"/>
      <c r="L19" s="48"/>
    </row>
    <row r="20" spans="1:12" x14ac:dyDescent="0.3">
      <c r="A20" s="72">
        <v>2</v>
      </c>
      <c r="B20" s="48" t="s">
        <v>63</v>
      </c>
      <c r="C20" s="24"/>
      <c r="D20" s="64"/>
      <c r="H20" s="60"/>
      <c r="J20" s="48"/>
      <c r="K20" s="24"/>
      <c r="L20" s="48"/>
    </row>
    <row r="21" spans="1:12" x14ac:dyDescent="0.3">
      <c r="B21" s="48" t="s">
        <v>119</v>
      </c>
      <c r="C21" s="24"/>
      <c r="D21" s="64"/>
      <c r="H21" s="60"/>
      <c r="J21" s="48"/>
      <c r="K21" s="24"/>
      <c r="L21" s="48"/>
    </row>
    <row r="22" spans="1:12" x14ac:dyDescent="0.3">
      <c r="A22" s="72">
        <v>3</v>
      </c>
      <c r="B22" s="48" t="s">
        <v>72</v>
      </c>
      <c r="C22" s="24"/>
      <c r="D22" s="64"/>
      <c r="H22" s="60"/>
      <c r="J22" s="48"/>
      <c r="K22" s="24"/>
      <c r="L22" s="48"/>
    </row>
    <row r="23" spans="1:12" x14ac:dyDescent="0.3">
      <c r="B23" s="48" t="s">
        <v>120</v>
      </c>
      <c r="C23" s="24"/>
      <c r="D23" s="64"/>
      <c r="H23" s="60"/>
      <c r="J23" s="48"/>
      <c r="K23" s="24"/>
      <c r="L23" s="48"/>
    </row>
    <row r="24" spans="1:12" x14ac:dyDescent="0.3">
      <c r="B24" s="48"/>
      <c r="C24" s="24"/>
      <c r="D24" s="64"/>
      <c r="H24" s="70"/>
      <c r="I24" s="48"/>
      <c r="J24" s="48"/>
      <c r="K24" s="24"/>
      <c r="L24" s="48"/>
    </row>
    <row r="25" spans="1:12" x14ac:dyDescent="0.3">
      <c r="B25" s="48"/>
      <c r="C25" s="24"/>
      <c r="D25" s="64"/>
      <c r="H25" s="70"/>
      <c r="I25" s="48"/>
      <c r="J25" s="48"/>
      <c r="K25" s="24"/>
      <c r="L25" s="48"/>
    </row>
    <row r="26" spans="1:12" x14ac:dyDescent="0.3">
      <c r="B26" s="48"/>
      <c r="C26" s="24"/>
      <c r="D26" s="64"/>
      <c r="H26" s="70"/>
      <c r="I26" s="48"/>
      <c r="J26" s="48"/>
      <c r="K26" s="24"/>
      <c r="L26" s="48"/>
    </row>
    <row r="27" spans="1:12" x14ac:dyDescent="0.3">
      <c r="B27" s="48"/>
      <c r="C27" s="24"/>
      <c r="D27" s="64"/>
      <c r="H27" s="70"/>
      <c r="I27" s="48"/>
      <c r="J27" s="48"/>
      <c r="K27" s="24"/>
      <c r="L27" s="48"/>
    </row>
    <row r="28" spans="1:12" x14ac:dyDescent="0.3">
      <c r="B28" s="48"/>
      <c r="C28" s="24"/>
      <c r="D28" s="64"/>
      <c r="H28" s="70"/>
      <c r="I28" s="48"/>
      <c r="J28" s="48"/>
      <c r="K28" s="24"/>
      <c r="L28" s="48"/>
    </row>
    <row r="29" spans="1:12" x14ac:dyDescent="0.3">
      <c r="B29" s="48"/>
      <c r="C29" s="24"/>
      <c r="D29" s="64"/>
      <c r="E29" s="48"/>
      <c r="F29" s="48"/>
      <c r="G29" s="48"/>
      <c r="H29" s="70"/>
      <c r="I29" s="48"/>
      <c r="J29" s="48"/>
      <c r="K29" s="24"/>
      <c r="L29" s="48"/>
    </row>
    <row r="30" spans="1:12" x14ac:dyDescent="0.3">
      <c r="B30" s="48"/>
      <c r="C30" s="24"/>
      <c r="D30" s="64"/>
      <c r="E30" s="48"/>
      <c r="F30" s="48"/>
      <c r="G30" s="48"/>
      <c r="H30" s="70"/>
      <c r="I30" s="48"/>
      <c r="J30" s="48"/>
      <c r="K30" s="24"/>
      <c r="L30" s="48"/>
    </row>
    <row r="31" spans="1:12" x14ac:dyDescent="0.3">
      <c r="B31" s="48"/>
      <c r="C31" s="24"/>
      <c r="D31" s="64"/>
      <c r="E31" s="48"/>
      <c r="F31" s="48"/>
      <c r="G31" s="48"/>
      <c r="H31" s="70"/>
      <c r="I31" s="48"/>
      <c r="J31" s="48"/>
      <c r="K31" s="24"/>
      <c r="L31" s="48"/>
    </row>
    <row r="32" spans="1:12" x14ac:dyDescent="0.3">
      <c r="B32" s="48"/>
      <c r="C32" s="24"/>
      <c r="D32" s="64"/>
      <c r="E32" s="48"/>
      <c r="F32" s="48"/>
      <c r="G32" s="48"/>
      <c r="H32" s="70"/>
      <c r="I32" s="48"/>
      <c r="J32" s="48"/>
      <c r="K32" s="24"/>
      <c r="L32" s="48"/>
    </row>
    <row r="33" spans="2:12" x14ac:dyDescent="0.3">
      <c r="B33" s="48"/>
      <c r="C33" s="24"/>
      <c r="D33" s="64"/>
      <c r="E33" s="48"/>
      <c r="F33" s="48"/>
      <c r="G33" s="48"/>
      <c r="H33" s="70"/>
      <c r="I33" s="48"/>
      <c r="J33" s="48"/>
      <c r="K33" s="24"/>
      <c r="L33" s="48"/>
    </row>
    <row r="34" spans="2:12" x14ac:dyDescent="0.3">
      <c r="B34" s="48"/>
      <c r="C34" s="24"/>
      <c r="D34" s="64"/>
      <c r="E34" s="48"/>
      <c r="F34" s="48"/>
      <c r="G34" s="48"/>
      <c r="H34" s="70"/>
      <c r="I34" s="48"/>
      <c r="J34" s="48"/>
      <c r="K34" s="24"/>
      <c r="L34" s="48"/>
    </row>
    <row r="35" spans="2:12" x14ac:dyDescent="0.3">
      <c r="B35" s="24"/>
      <c r="C35" s="24"/>
      <c r="D35" s="64"/>
      <c r="E35" s="48"/>
      <c r="F35" s="24"/>
      <c r="G35" s="24"/>
      <c r="H35" s="64"/>
      <c r="I35" s="48"/>
      <c r="J35" s="24"/>
      <c r="K35" s="24"/>
      <c r="L35" s="24"/>
    </row>
    <row r="36" spans="2:12" x14ac:dyDescent="0.3">
      <c r="B36" s="24"/>
      <c r="C36" s="24"/>
      <c r="D36" s="64"/>
      <c r="E36" s="48"/>
      <c r="F36" s="24"/>
      <c r="G36" s="24"/>
      <c r="H36" s="64"/>
      <c r="I36" s="48"/>
      <c r="J36" s="24"/>
      <c r="K36" s="24"/>
      <c r="L36" s="24"/>
    </row>
  </sheetData>
  <pageMargins left="0.62992125984251968" right="0.35433070866141736" top="0.51181102362204722" bottom="0.55118110236220474" header="0.31496062992125984" footer="0.31496062992125984"/>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16"/>
  <sheetViews>
    <sheetView zoomScale="90" zoomScaleNormal="90" workbookViewId="0">
      <selection activeCell="O7" sqref="O7:Q7"/>
    </sheetView>
  </sheetViews>
  <sheetFormatPr defaultRowHeight="15.6" x14ac:dyDescent="0.3"/>
  <cols>
    <col min="1" max="1" width="4.5546875" style="21" customWidth="1"/>
    <col min="2" max="2" width="27.332031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5" width="4.6640625" style="22" customWidth="1"/>
    <col min="16" max="16" width="2" style="22" customWidth="1"/>
    <col min="17" max="18" width="4.6640625" style="22" customWidth="1"/>
    <col min="19" max="19" width="2" style="22" customWidth="1"/>
    <col min="20" max="20" width="4.6640625" style="22" customWidth="1"/>
    <col min="21" max="22" width="10.6640625" style="16" customWidth="1"/>
    <col min="23" max="25" width="14.44140625" style="18" hidden="1" customWidth="1"/>
    <col min="26" max="26" width="10.88671875" style="18" customWidth="1"/>
  </cols>
  <sheetData>
    <row r="1" spans="1:26" s="15" customFormat="1" ht="52.5" customHeight="1" x14ac:dyDescent="0.3">
      <c r="B1" s="87" t="str">
        <f>TRANSPOSE(Seadista!A9)</f>
        <v>Mesikäpa Minikäsipallimängud 2018</v>
      </c>
      <c r="N1" s="14"/>
      <c r="O1" s="14"/>
      <c r="P1" s="14"/>
      <c r="Q1" s="14"/>
    </row>
    <row r="2" spans="1:26" s="16" customFormat="1" ht="37.5" customHeight="1" x14ac:dyDescent="0.25">
      <c r="B2" s="89" t="str">
        <f>TRANSPOSE(Seadista!A12)</f>
        <v>Põlva 21.aprill</v>
      </c>
      <c r="C2" s="17"/>
      <c r="D2" s="17"/>
      <c r="E2" s="17"/>
      <c r="F2" s="17"/>
      <c r="G2" s="17"/>
      <c r="H2" s="17"/>
      <c r="I2" s="17"/>
      <c r="J2" s="17"/>
      <c r="K2" s="17"/>
      <c r="N2" s="18"/>
      <c r="O2" s="18"/>
      <c r="P2" s="18"/>
      <c r="Q2" s="18"/>
    </row>
    <row r="3" spans="1:26" s="19" customFormat="1" ht="30" customHeight="1" x14ac:dyDescent="0.3">
      <c r="A3" s="119" t="s">
        <v>43</v>
      </c>
      <c r="B3" s="120"/>
      <c r="C3" s="120"/>
      <c r="D3" s="120"/>
      <c r="E3" s="120"/>
      <c r="F3" s="120"/>
      <c r="G3" s="120"/>
      <c r="H3" s="120"/>
      <c r="I3" s="120"/>
      <c r="J3" s="120"/>
      <c r="K3" s="120"/>
      <c r="L3" s="120"/>
      <c r="M3" s="120"/>
      <c r="N3" s="120"/>
      <c r="O3" s="120"/>
      <c r="P3" s="120"/>
      <c r="Q3" s="120"/>
      <c r="R3" s="120"/>
      <c r="S3" s="120"/>
      <c r="T3" s="120"/>
      <c r="U3" s="120"/>
      <c r="V3" s="120"/>
      <c r="W3" s="120"/>
      <c r="X3" s="120"/>
      <c r="Y3" s="120"/>
      <c r="Z3" s="121"/>
    </row>
    <row r="4" spans="1:26" s="20" customFormat="1" ht="20.25" customHeight="1" x14ac:dyDescent="0.3">
      <c r="A4" s="52"/>
      <c r="B4" s="53" t="s">
        <v>6</v>
      </c>
      <c r="C4" s="122">
        <v>1</v>
      </c>
      <c r="D4" s="123"/>
      <c r="E4" s="124"/>
      <c r="F4" s="122">
        <v>2</v>
      </c>
      <c r="G4" s="123"/>
      <c r="H4" s="124"/>
      <c r="I4" s="122">
        <v>3</v>
      </c>
      <c r="J4" s="123"/>
      <c r="K4" s="124"/>
      <c r="L4" s="122">
        <v>4</v>
      </c>
      <c r="M4" s="123"/>
      <c r="N4" s="124"/>
      <c r="O4" s="122">
        <v>5</v>
      </c>
      <c r="P4" s="123"/>
      <c r="Q4" s="124"/>
      <c r="R4" s="122">
        <v>6</v>
      </c>
      <c r="S4" s="123"/>
      <c r="T4" s="124"/>
      <c r="U4" s="25" t="s">
        <v>7</v>
      </c>
      <c r="V4" s="25" t="s">
        <v>8</v>
      </c>
      <c r="W4" s="54" t="s">
        <v>9</v>
      </c>
      <c r="X4" s="54" t="s">
        <v>10</v>
      </c>
      <c r="Y4" s="54"/>
      <c r="Z4" s="25" t="s">
        <v>11</v>
      </c>
    </row>
    <row r="5" spans="1:26" s="14" customFormat="1" ht="28.05" customHeight="1" x14ac:dyDescent="0.3">
      <c r="A5" s="114">
        <f>TRANSPOSE(C4)</f>
        <v>1</v>
      </c>
      <c r="B5" s="116" t="s">
        <v>44</v>
      </c>
      <c r="C5" s="100"/>
      <c r="D5" s="101"/>
      <c r="E5" s="102"/>
      <c r="F5" s="97">
        <f>IF(AND(ISNUMBER(F6),ISNUMBER(H6)),IF(F6=H6,Seadista!B6,IF(F6-H6&gt;0,Seadista!B4,Seadista!B5)),"Mängimata")</f>
        <v>0</v>
      </c>
      <c r="G5" s="98"/>
      <c r="H5" s="99"/>
      <c r="I5" s="97">
        <f>IF(AND(ISNUMBER(I6),ISNUMBER(K6)),IF(I6=K6,Seadista!B6,IF(I6-K6&gt;0,Seadista!B4,Seadista!B5)),"Mängimata")</f>
        <v>0</v>
      </c>
      <c r="J5" s="98"/>
      <c r="K5" s="99"/>
      <c r="L5" s="97">
        <f>IF(AND(ISNUMBER(L6),ISNUMBER(N6)),IF(L6=N6,Seadista!$B$6,IF(L6-N6&gt;0,Seadista!$B$4,Seadista!$B$5)),"Mängimata")</f>
        <v>2</v>
      </c>
      <c r="M5" s="98"/>
      <c r="N5" s="99"/>
      <c r="O5" s="97">
        <f>IF(AND(ISNUMBER(O6),ISNUMBER(Q6)),IF(O6=Q6,Seadista!$B$6,IF(O6-Q6&gt;0,Seadista!$B$4,Seadista!$B$5)),"Mängimata")</f>
        <v>2</v>
      </c>
      <c r="P5" s="98"/>
      <c r="Q5" s="99"/>
      <c r="R5" s="97">
        <f>IF(AND(ISNUMBER(R6),ISNUMBER(T6)),IF(R6=T6,Seadista!$B$6,IF(R6-T6&gt;0,Seadista!$B$4,Seadista!$B$5)),"Mängimata")</f>
        <v>2</v>
      </c>
      <c r="S5" s="98"/>
      <c r="T5" s="99"/>
      <c r="U5" s="106">
        <f>SUMIF($C5:$R5,"&gt;=0")</f>
        <v>6</v>
      </c>
      <c r="V5" s="108">
        <f>IF(AND(ISNUMBER(O6),ISNUMBER(Q6),ISNUMBER(F6),ISNUMBER(H6),ISNUMBER(I6),ISNUMBER(K6),ISNUMBER(L6),ISNUMBER(N6),ISNUMBER(R6),ISNUMBER(T6)),F6-H6+I6-K6+L6-N6+O6-Q6+R6-T6,"pooleli")</f>
        <v>4</v>
      </c>
      <c r="W5" s="38">
        <f>RANK($U5,$U$5:$U$16,-1)</f>
        <v>4</v>
      </c>
      <c r="X5" s="38">
        <f>RANK($V5,$V$5:$V$16,-1)*0.01</f>
        <v>0.03</v>
      </c>
      <c r="Y5" s="38">
        <f>W5+X5</f>
        <v>4.03</v>
      </c>
      <c r="Z5" s="110">
        <f>IF(AND(ISNUMBER($Y$5),ISNUMBER($Y$7),ISNUMBER($Y$9),ISNUMBER($Y$11),ISNUMBER($Y$13),ISNUMBER($Y$15)),RANK($Y5,$Y$5:$Y$16),"pooleli")</f>
        <v>3</v>
      </c>
    </row>
    <row r="6" spans="1:26" s="14" customFormat="1" ht="28.05" customHeight="1" x14ac:dyDescent="0.3">
      <c r="A6" s="115"/>
      <c r="B6" s="117"/>
      <c r="C6" s="103"/>
      <c r="D6" s="104"/>
      <c r="E6" s="105"/>
      <c r="F6" s="29">
        <v>11</v>
      </c>
      <c r="G6" s="30" t="s">
        <v>12</v>
      </c>
      <c r="H6" s="31">
        <v>19</v>
      </c>
      <c r="I6" s="29">
        <v>5</v>
      </c>
      <c r="J6" s="30" t="s">
        <v>12</v>
      </c>
      <c r="K6" s="31">
        <v>15</v>
      </c>
      <c r="L6" s="29">
        <v>14</v>
      </c>
      <c r="M6" s="30" t="s">
        <v>12</v>
      </c>
      <c r="N6" s="31">
        <v>13</v>
      </c>
      <c r="O6" s="29">
        <v>16</v>
      </c>
      <c r="P6" s="30" t="s">
        <v>12</v>
      </c>
      <c r="Q6" s="31">
        <v>7</v>
      </c>
      <c r="R6" s="29">
        <v>17</v>
      </c>
      <c r="S6" s="30" t="s">
        <v>12</v>
      </c>
      <c r="T6" s="31">
        <v>5</v>
      </c>
      <c r="U6" s="118"/>
      <c r="V6" s="112"/>
      <c r="W6" s="51"/>
      <c r="X6" s="51"/>
      <c r="Y6" s="51"/>
      <c r="Z6" s="113"/>
    </row>
    <row r="7" spans="1:26" s="14" customFormat="1" ht="28.05" customHeight="1" x14ac:dyDescent="0.3">
      <c r="A7" s="114">
        <f>TRANSPOSE(F4)</f>
        <v>2</v>
      </c>
      <c r="B7" s="116" t="s">
        <v>27</v>
      </c>
      <c r="C7" s="97">
        <f>IF(AND(ISNUMBER(C8),ISNUMBER(E8)),IF(C8=E8,Seadista!B6,IF(C8-E8&gt;0,Seadista!B4,Seadista!B5)),"Mängimata")</f>
        <v>2</v>
      </c>
      <c r="D7" s="98"/>
      <c r="E7" s="99"/>
      <c r="F7" s="100"/>
      <c r="G7" s="101"/>
      <c r="H7" s="102"/>
      <c r="I7" s="97">
        <f>IF(AND(ISNUMBER(I8),ISNUMBER(K8)),IF(I8=K8,Seadista!B6,IF(I8-K8&gt;0,Seadista!B4,Seadista!B5)),"Mängimata")</f>
        <v>0</v>
      </c>
      <c r="J7" s="98"/>
      <c r="K7" s="99"/>
      <c r="L7" s="97">
        <f>IF(AND(ISNUMBER(L8),ISNUMBER(N8)),IF(L8=N8,Seadista!B6,IF(L8-N8&gt;0,Seadista!B4,Seadista!B5)),"Mängimata")</f>
        <v>2</v>
      </c>
      <c r="M7" s="98"/>
      <c r="N7" s="99"/>
      <c r="O7" s="97">
        <f>IF(AND(ISNUMBER(O8),ISNUMBER(Q8)),IF(O8=Q8,Seadista!$B$6,IF(O8-Q8&gt;0,Seadista!$B$4,Seadista!$B$5)),"Mängimata")</f>
        <v>2</v>
      </c>
      <c r="P7" s="98"/>
      <c r="Q7" s="99"/>
      <c r="R7" s="97">
        <f>IF(AND(ISNUMBER(R8),ISNUMBER(T8)),IF(R8=T8,Seadista!$B$6,IF(R8-T8&gt;0,Seadista!$B$4,Seadista!$B$5)),"Mängimata")</f>
        <v>2</v>
      </c>
      <c r="S7" s="98"/>
      <c r="T7" s="99"/>
      <c r="U7" s="106">
        <f>SUMIF($C7:$R7,"&gt;=0")</f>
        <v>8</v>
      </c>
      <c r="V7" s="108">
        <f>IF(AND(ISNUMBER(C8),ISNUMBER(E8),ISNUMBER(I8),ISNUMBER(K8),ISNUMBER(L8),ISNUMBER(N8),ISNUMBER(O8),ISNUMBER(Q8),ISNUMBER(R8),ISNUMBER(T8)),C8-E8+I8-K8+L8-N8+O8-Q8+R8-T8,"pooleli")</f>
        <v>19</v>
      </c>
      <c r="W7" s="38">
        <f>RANK($U7,$U$5:$U$16,-1)</f>
        <v>5</v>
      </c>
      <c r="X7" s="38">
        <f>RANK($V7,$V$5:$V$16,-1)*0.01</f>
        <v>0.05</v>
      </c>
      <c r="Y7" s="38">
        <f>W7+X7</f>
        <v>5.05</v>
      </c>
      <c r="Z7" s="110">
        <f>IF(AND(ISNUMBER($Y$5),ISNUMBER($Y$7),ISNUMBER($Y$9),ISNUMBER($Y$11),ISNUMBER($Y$13),ISNUMBER($Y$15)),RANK($Y7,$Y$5:$Y$16),"pooleli")</f>
        <v>2</v>
      </c>
    </row>
    <row r="8" spans="1:26" s="14" customFormat="1" ht="28.05" customHeight="1" x14ac:dyDescent="0.3">
      <c r="A8" s="115"/>
      <c r="B8" s="117"/>
      <c r="C8" s="29">
        <f>IF(ISBLANK(H6),"",H6)</f>
        <v>19</v>
      </c>
      <c r="D8" s="30" t="s">
        <v>12</v>
      </c>
      <c r="E8" s="31">
        <f>IF(ISBLANK(F6),"",F6)</f>
        <v>11</v>
      </c>
      <c r="F8" s="103"/>
      <c r="G8" s="104"/>
      <c r="H8" s="105"/>
      <c r="I8" s="29">
        <v>6</v>
      </c>
      <c r="J8" s="30" t="s">
        <v>12</v>
      </c>
      <c r="K8" s="31">
        <v>13</v>
      </c>
      <c r="L8" s="29">
        <v>8</v>
      </c>
      <c r="M8" s="30" t="s">
        <v>12</v>
      </c>
      <c r="N8" s="31">
        <v>5</v>
      </c>
      <c r="O8" s="29">
        <v>18</v>
      </c>
      <c r="P8" s="30" t="s">
        <v>12</v>
      </c>
      <c r="Q8" s="31">
        <v>8</v>
      </c>
      <c r="R8" s="29">
        <v>10</v>
      </c>
      <c r="S8" s="30" t="s">
        <v>12</v>
      </c>
      <c r="T8" s="31">
        <v>5</v>
      </c>
      <c r="U8" s="107"/>
      <c r="V8" s="112"/>
      <c r="W8" s="38"/>
      <c r="X8" s="38"/>
      <c r="Y8" s="38"/>
      <c r="Z8" s="113"/>
    </row>
    <row r="9" spans="1:26" s="14" customFormat="1" ht="28.05" customHeight="1" x14ac:dyDescent="0.3">
      <c r="A9" s="114">
        <f>TRANSPOSE(I4)</f>
        <v>3</v>
      </c>
      <c r="B9" s="116" t="s">
        <v>45</v>
      </c>
      <c r="C9" s="97">
        <f>IF(AND(ISNUMBER(C10),ISNUMBER(E10)),IF(C10=E10,Seadista!B6,IF(C10-E10&gt;0,Seadista!B4,Seadista!B5)),"Mängimata")</f>
        <v>2</v>
      </c>
      <c r="D9" s="98"/>
      <c r="E9" s="99"/>
      <c r="F9" s="97">
        <f>IF(AND(ISNUMBER(F10),ISNUMBER(H10)),IF(F10=H10,Seadista!B6,IF(F10-H10&gt;0,Seadista!B4,Seadista!B5)),"Mängimata")</f>
        <v>2</v>
      </c>
      <c r="G9" s="98"/>
      <c r="H9" s="99"/>
      <c r="I9" s="100"/>
      <c r="J9" s="101"/>
      <c r="K9" s="102"/>
      <c r="L9" s="97">
        <f>IF(AND(ISNUMBER(L10),ISNUMBER(N10)),IF(L10=N10,Seadista!B6,IF(L10-N10&gt;0,Seadista!B4,Seadista!B5)),"Mängimata")</f>
        <v>2</v>
      </c>
      <c r="M9" s="98"/>
      <c r="N9" s="99"/>
      <c r="O9" s="97">
        <f>IF(AND(ISNUMBER(O10),ISNUMBER(Q10)),IF(O10=Q10,Seadista!$B$6,IF(O10-Q10&gt;0,Seadista!$B$4,Seadista!$B$5)),"Mängimata")</f>
        <v>2</v>
      </c>
      <c r="P9" s="98"/>
      <c r="Q9" s="99"/>
      <c r="R9" s="97">
        <f>IF(AND(ISNUMBER(R10),ISNUMBER(T10)),IF(R10=T10,Seadista!$B$6,IF(R10-T10&gt;0,Seadista!$B$4,Seadista!$B$5)),"Mängimata")</f>
        <v>2</v>
      </c>
      <c r="S9" s="98"/>
      <c r="T9" s="99"/>
      <c r="U9" s="118">
        <f>SUMIF($C9:$R9,"&gt;=0")</f>
        <v>10</v>
      </c>
      <c r="V9" s="108">
        <f>IF(AND(ISNUMBER(F10),ISNUMBER(H10),ISNUMBER(C10),ISNUMBER(E10),ISNUMBER(L10),ISNUMBER(N10),ISNUMBER(O10),ISNUMBER(Q10),ISNUMBER(R10),ISNUMBER(T10)),F10-H10+C10-E10+L10-N10+O10-Q10+R10-T10,"pooleli")</f>
        <v>48</v>
      </c>
      <c r="W9" s="38">
        <f>RANK($U9,$U$5:$U$16,-1)</f>
        <v>6</v>
      </c>
      <c r="X9" s="38">
        <f>RANK($V9,$V$5:$V$16,-1)*0.01</f>
        <v>0.06</v>
      </c>
      <c r="Y9" s="38">
        <f>W9+X9</f>
        <v>6.06</v>
      </c>
      <c r="Z9" s="110">
        <f>IF(AND(ISNUMBER($Y$5),ISNUMBER($Y$7),ISNUMBER($Y$9),ISNUMBER($Y$11),ISNUMBER($Y$13),ISNUMBER($Y$15)),RANK($Y9,$Y$5:$Y$16),"pooleli")</f>
        <v>1</v>
      </c>
    </row>
    <row r="10" spans="1:26" s="14" customFormat="1" ht="28.05" customHeight="1" x14ac:dyDescent="0.3">
      <c r="A10" s="115"/>
      <c r="B10" s="117"/>
      <c r="C10" s="29">
        <f>IF(ISBLANK(K6),"",K6)</f>
        <v>15</v>
      </c>
      <c r="D10" s="30" t="s">
        <v>12</v>
      </c>
      <c r="E10" s="31">
        <f>IF(ISBLANK(I6),"",I6)</f>
        <v>5</v>
      </c>
      <c r="F10" s="29">
        <f>IF(ISBLANK(K8),"",K8)</f>
        <v>13</v>
      </c>
      <c r="G10" s="30" t="s">
        <v>12</v>
      </c>
      <c r="H10" s="31">
        <f>IF(ISBLANK(I8),"",I8)</f>
        <v>6</v>
      </c>
      <c r="I10" s="103"/>
      <c r="J10" s="104"/>
      <c r="K10" s="105"/>
      <c r="L10" s="29">
        <v>11</v>
      </c>
      <c r="M10" s="30" t="s">
        <v>12</v>
      </c>
      <c r="N10" s="31">
        <v>8</v>
      </c>
      <c r="O10" s="29">
        <v>16</v>
      </c>
      <c r="P10" s="30" t="s">
        <v>12</v>
      </c>
      <c r="Q10" s="31">
        <v>3</v>
      </c>
      <c r="R10" s="29">
        <v>17</v>
      </c>
      <c r="S10" s="30" t="s">
        <v>12</v>
      </c>
      <c r="T10" s="31">
        <v>2</v>
      </c>
      <c r="U10" s="118"/>
      <c r="V10" s="112"/>
      <c r="W10" s="38"/>
      <c r="X10" s="38"/>
      <c r="Y10" s="38"/>
      <c r="Z10" s="113"/>
    </row>
    <row r="11" spans="1:26" s="14" customFormat="1" ht="28.05" customHeight="1" x14ac:dyDescent="0.3">
      <c r="A11" s="114">
        <f>TRANSPOSE(L4)</f>
        <v>4</v>
      </c>
      <c r="B11" s="116" t="s">
        <v>30</v>
      </c>
      <c r="C11" s="97">
        <f>IF(AND(ISNUMBER(C12),ISNUMBER(E12)),IF(C12=E12,Seadista!$B$6,IF(C12-E12&gt;0,Seadista!$B$4,Seadista!$B$5)),"Mängimata")</f>
        <v>0</v>
      </c>
      <c r="D11" s="98"/>
      <c r="E11" s="99"/>
      <c r="F11" s="97">
        <f>IF(AND(ISNUMBER(F12),ISNUMBER(H12)),IF(F12=H12,Seadista!$B$6,IF(F12-H12&gt;0,Seadista!$B$4,Seadista!$B$5)),"Mängimata")</f>
        <v>0</v>
      </c>
      <c r="G11" s="98"/>
      <c r="H11" s="99"/>
      <c r="I11" s="97">
        <f>IF(AND(ISNUMBER(I12),ISNUMBER(K12)),IF(I12=K12,Seadista!$B$6,IF(I12-K12&gt;0,Seadista!$B$4,Seadista!$B$5)),"Mängimata")</f>
        <v>0</v>
      </c>
      <c r="J11" s="98"/>
      <c r="K11" s="99"/>
      <c r="L11" s="100"/>
      <c r="M11" s="101"/>
      <c r="N11" s="102"/>
      <c r="O11" s="97">
        <f>IF(AND(ISNUMBER(O12),ISNUMBER(Q12)),IF(O12=Q12,Seadista!$B$6,IF(O12-Q12&gt;0,Seadista!$B$4,Seadista!$B$5)),"Mängimata")</f>
        <v>2</v>
      </c>
      <c r="P11" s="98"/>
      <c r="Q11" s="99"/>
      <c r="R11" s="97">
        <f>IF(AND(ISNUMBER(R12),ISNUMBER(T12)),IF(R12=T12,Seadista!$B$6,IF(R12-T12&gt;0,Seadista!$B$4,Seadista!$B$5)),"Mängimata")</f>
        <v>2</v>
      </c>
      <c r="S11" s="98"/>
      <c r="T11" s="99"/>
      <c r="U11" s="106">
        <f>SUMIF($C11:$R11,"&gt;=0")</f>
        <v>4</v>
      </c>
      <c r="V11" s="108">
        <f>IF(AND(ISNUMBER(F12),ISNUMBER(H12),ISNUMBER(I12),ISNUMBER(K12),ISNUMBER(C12),ISNUMBER(E12),ISNUMBER(O12),ISNUMBER(Q12),ISNUMBER(R12),ISNUMBER(T12)),F12-H12+I12-K12+C12-E12+O12-Q12+R12-T12,"pooleli")</f>
        <v>11</v>
      </c>
      <c r="W11" s="38">
        <f>RANK($U11,$U$5:$U$16,-1)</f>
        <v>3</v>
      </c>
      <c r="X11" s="38">
        <f>RANK($V11,$V$5:$V$16,-1)*0.01</f>
        <v>0.04</v>
      </c>
      <c r="Y11" s="38">
        <f>W11+X11</f>
        <v>3.04</v>
      </c>
      <c r="Z11" s="110">
        <f>IF(AND(ISNUMBER($Y$5),ISNUMBER($Y$7),ISNUMBER($Y$9),ISNUMBER($Y$11),ISNUMBER($Y$13),ISNUMBER($Y$15)),RANK($Y11,$Y$5:$Y$16),"pooleli")</f>
        <v>4</v>
      </c>
    </row>
    <row r="12" spans="1:26" s="14" customFormat="1" ht="28.05" customHeight="1" x14ac:dyDescent="0.3">
      <c r="A12" s="115"/>
      <c r="B12" s="117"/>
      <c r="C12" s="29">
        <f>IF(ISBLANK(N6),"",N6)</f>
        <v>13</v>
      </c>
      <c r="D12" s="30" t="s">
        <v>12</v>
      </c>
      <c r="E12" s="31">
        <f>IF(ISBLANK(L6),"",L6)</f>
        <v>14</v>
      </c>
      <c r="F12" s="29">
        <f>IF(ISBLANK(N8),"",N8)</f>
        <v>5</v>
      </c>
      <c r="G12" s="30" t="s">
        <v>12</v>
      </c>
      <c r="H12" s="31">
        <f>IF(ISBLANK(L8),"",L8)</f>
        <v>8</v>
      </c>
      <c r="I12" s="29">
        <f>IF(ISBLANK(N10),"",N10)</f>
        <v>8</v>
      </c>
      <c r="J12" s="30" t="s">
        <v>12</v>
      </c>
      <c r="K12" s="31">
        <f>IF(ISBLANK(L10),"",L10)</f>
        <v>11</v>
      </c>
      <c r="L12" s="103"/>
      <c r="M12" s="104"/>
      <c r="N12" s="105"/>
      <c r="O12" s="29">
        <v>15</v>
      </c>
      <c r="P12" s="30" t="s">
        <v>12</v>
      </c>
      <c r="Q12" s="31">
        <v>7</v>
      </c>
      <c r="R12" s="29">
        <v>15</v>
      </c>
      <c r="S12" s="30" t="s">
        <v>12</v>
      </c>
      <c r="T12" s="31">
        <v>5</v>
      </c>
      <c r="U12" s="107"/>
      <c r="V12" s="112"/>
      <c r="W12" s="38"/>
      <c r="X12" s="38"/>
      <c r="Y12" s="38"/>
      <c r="Z12" s="113"/>
    </row>
    <row r="13" spans="1:26" s="14" customFormat="1" ht="28.05" customHeight="1" x14ac:dyDescent="0.3">
      <c r="A13" s="114">
        <f>TRANSPOSE(O4)</f>
        <v>5</v>
      </c>
      <c r="B13" s="116" t="s">
        <v>46</v>
      </c>
      <c r="C13" s="97">
        <f>IF(AND(ISNUMBER(C14),ISNUMBER(E14)),IF(C14=E14,Seadista!$B$6,IF(C14-E14&gt;0,Seadista!$B$4,Seadista!$B$5)),"Mängimata")</f>
        <v>0</v>
      </c>
      <c r="D13" s="98"/>
      <c r="E13" s="99"/>
      <c r="F13" s="97">
        <f>IF(AND(ISNUMBER(F14),ISNUMBER(H14)),IF(F14=H14,Seadista!$B$6,IF(F14-H14&gt;0,Seadista!$B$4,Seadista!$B$5)),"Mängimata")</f>
        <v>0</v>
      </c>
      <c r="G13" s="98"/>
      <c r="H13" s="99"/>
      <c r="I13" s="97">
        <f>IF(AND(ISNUMBER(I14),ISNUMBER(K14)),IF(I14=K14,Seadista!$B$6,IF(I14-K14&gt;0,Seadista!$B$4,Seadista!$B$5)),"Mängimata")</f>
        <v>0</v>
      </c>
      <c r="J13" s="98"/>
      <c r="K13" s="99"/>
      <c r="L13" s="97">
        <f>IF(AND(ISNUMBER(L14),ISNUMBER(N14)),IF(L14=N14,Seadista!$B$6,IF(L14-N14&gt;0,Seadista!$B$4,Seadista!$B$5)),"Mängimata")</f>
        <v>0</v>
      </c>
      <c r="M13" s="98"/>
      <c r="N13" s="99"/>
      <c r="O13" s="100"/>
      <c r="P13" s="101"/>
      <c r="Q13" s="102"/>
      <c r="R13" s="97">
        <f>IF(AND(ISNUMBER(R14),ISNUMBER(T14)),IF(R14=T14,Seadista!$B$6,IF(R14-T14&gt;0,Seadista!$B$4,Seadista!$B$5)),"Mängimata")</f>
        <v>2</v>
      </c>
      <c r="S13" s="98"/>
      <c r="T13" s="99"/>
      <c r="U13" s="106">
        <f>SUMIF($C13:$R13,"&gt;=0")</f>
        <v>2</v>
      </c>
      <c r="V13" s="108">
        <f>IF(AND(ISNUMBER(C14),ISNUMBER(E14),ISNUMBER(F14),ISNUMBER(H14),ISNUMBER(I14),ISNUMBER(K14),ISNUMBER(L14),ISNUMBER(N14),ISNUMBER(R14),ISNUMBER(T14)),C14-E14+F14-H14+I14-K14+L14-N14+R14-T14,"pooleli")</f>
        <v>-33</v>
      </c>
      <c r="W13" s="38">
        <f>RANK($U13,$U$5:$U$16,-1)</f>
        <v>2</v>
      </c>
      <c r="X13" s="38">
        <f>RANK($V13,$V$5:$V$16,-1)*0.01</f>
        <v>0.02</v>
      </c>
      <c r="Y13" s="38">
        <f>W13+X13</f>
        <v>2.02</v>
      </c>
      <c r="Z13" s="110">
        <f>IF(AND(ISNUMBER($Y$5),ISNUMBER($Y$7),ISNUMBER($Y$9),ISNUMBER($Y$11),ISNUMBER($Y$13),ISNUMBER($Y$15)),RANK($Y13,$Y$5:$Y$16),"pooleli")</f>
        <v>5</v>
      </c>
    </row>
    <row r="14" spans="1:26" s="14" customFormat="1" ht="28.05" customHeight="1" x14ac:dyDescent="0.3">
      <c r="A14" s="115"/>
      <c r="B14" s="117"/>
      <c r="C14" s="29">
        <f>IF(ISBLANK(Q$6),"",Q$6)</f>
        <v>7</v>
      </c>
      <c r="D14" s="30"/>
      <c r="E14" s="31">
        <f>IF(ISBLANK(O6),"",O6)</f>
        <v>16</v>
      </c>
      <c r="F14" s="29">
        <f>IF(ISBLANK(Q8),"",Q8)</f>
        <v>8</v>
      </c>
      <c r="G14" s="30" t="s">
        <v>12</v>
      </c>
      <c r="H14" s="31">
        <f>IF(ISBLANK(O8),"",O8)</f>
        <v>18</v>
      </c>
      <c r="I14" s="29">
        <f>IF(ISBLANK(Q10),"",Q10)</f>
        <v>3</v>
      </c>
      <c r="J14" s="30" t="s">
        <v>12</v>
      </c>
      <c r="K14" s="31">
        <f>IF(ISBLANK(O10),"",O10)</f>
        <v>16</v>
      </c>
      <c r="L14" s="29">
        <f>IF(ISBLANK(Q12),"",Q12)</f>
        <v>7</v>
      </c>
      <c r="M14" s="30" t="s">
        <v>12</v>
      </c>
      <c r="N14" s="31">
        <f>IF(ISBLANK(O12),"",O12)</f>
        <v>15</v>
      </c>
      <c r="O14" s="103"/>
      <c r="P14" s="104"/>
      <c r="Q14" s="105"/>
      <c r="R14" s="29">
        <v>10</v>
      </c>
      <c r="S14" s="30" t="s">
        <v>12</v>
      </c>
      <c r="T14" s="31">
        <v>3</v>
      </c>
      <c r="U14" s="107"/>
      <c r="V14" s="112"/>
      <c r="W14" s="38"/>
      <c r="X14" s="38"/>
      <c r="Y14" s="38"/>
      <c r="Z14" s="113"/>
    </row>
    <row r="15" spans="1:26" s="16" customFormat="1" ht="28.05" customHeight="1" thickBot="1" x14ac:dyDescent="0.3">
      <c r="A15" s="114">
        <f>TRANSPOSE(R4)</f>
        <v>6</v>
      </c>
      <c r="B15" s="116" t="s">
        <v>47</v>
      </c>
      <c r="C15" s="97">
        <f>IF(AND(ISNUMBER(C16),ISNUMBER(E16)),IF(C16=E16,Seadista!$B$6,IF(C16-E16&gt;0,Seadista!$B$4,Seadista!$B$5)),"Mängimata")</f>
        <v>0</v>
      </c>
      <c r="D15" s="98"/>
      <c r="E15" s="99"/>
      <c r="F15" s="97">
        <f>IF(AND(ISNUMBER(F16),ISNUMBER(H16)),IF(F16=H16,Seadista!$B$6,IF(F16-H16&gt;0,Seadista!$B$4,Seadista!$B$5)),"Mängimata")</f>
        <v>0</v>
      </c>
      <c r="G15" s="98"/>
      <c r="H15" s="99"/>
      <c r="I15" s="97">
        <f>IF(AND(ISNUMBER(I16),ISNUMBER(K16)),IF(I16=K16,Seadista!$B$6,IF(I16-K16&gt;0,Seadista!$B$4,Seadista!$B$5)),"Mängimata")</f>
        <v>0</v>
      </c>
      <c r="J15" s="98"/>
      <c r="K15" s="99"/>
      <c r="L15" s="97">
        <f>IF(AND(ISNUMBER(L16),ISNUMBER(N16)),IF(L16=N16,Seadista!$B$6,IF(L16-N16&gt;0,Seadista!$B$4,Seadista!$B$5)),"Mängimata")</f>
        <v>0</v>
      </c>
      <c r="M15" s="98"/>
      <c r="N15" s="99"/>
      <c r="O15" s="97">
        <f>IF(AND(ISNUMBER(O16),ISNUMBER(Q16)),IF(O16=Q16,Seadista!$B$6,IF(O16-Q16&gt;0,Seadista!$B$4,Seadista!$B$5)),"Mängimata")</f>
        <v>0</v>
      </c>
      <c r="P15" s="98"/>
      <c r="Q15" s="99"/>
      <c r="R15" s="100"/>
      <c r="S15" s="101"/>
      <c r="T15" s="102"/>
      <c r="U15" s="106">
        <f>SUMIF($C15:$S15,"&gt;=0")</f>
        <v>0</v>
      </c>
      <c r="V15" s="108">
        <f>IF(AND(ISNUMBER(C16),ISNUMBER(E16),ISNUMBER(F16),ISNUMBER(H16),ISNUMBER(I16),ISNUMBER(K16),ISNUMBER(L16),ISNUMBER(N16),ISNUMBER(O16),ISNUMBER(Q16)),C16-E16+F16-H16+I16-K16+L16-N16+O16-Q16,"pooleli")</f>
        <v>-49</v>
      </c>
      <c r="W15" s="41">
        <f>RANK($U15,$U$5:$U$16,-1)</f>
        <v>1</v>
      </c>
      <c r="X15" s="41">
        <f>RANK($V15,$V$5:$V$16,-1)*0.01</f>
        <v>0.01</v>
      </c>
      <c r="Y15" s="41">
        <f>W15+X15</f>
        <v>1.01</v>
      </c>
      <c r="Z15" s="110">
        <f>IF(AND(ISNUMBER($Y$5),ISNUMBER($Y$7),ISNUMBER($Y$9),ISNUMBER($Y$11),ISNUMBER($Y$13),ISNUMBER($Y$15)),RANK($Y15,$Y$5:$Y$16),"pooleli")</f>
        <v>6</v>
      </c>
    </row>
    <row r="16" spans="1:26" s="16" customFormat="1" ht="28.05" customHeight="1" x14ac:dyDescent="0.25">
      <c r="A16" s="115"/>
      <c r="B16" s="117"/>
      <c r="C16" s="29">
        <f>IF(ISBLANK(T$6),"",T$6)</f>
        <v>5</v>
      </c>
      <c r="D16" s="30" t="s">
        <v>12</v>
      </c>
      <c r="E16" s="31">
        <f>IF(ISBLANK(R$6),"",R$6)</f>
        <v>17</v>
      </c>
      <c r="F16" s="29">
        <f>IF(ISBLANK(T8),"",T8)</f>
        <v>5</v>
      </c>
      <c r="G16" s="30" t="s">
        <v>12</v>
      </c>
      <c r="H16" s="31">
        <f>IF(ISBLANK(R8),"",R8)</f>
        <v>10</v>
      </c>
      <c r="I16" s="29">
        <f>IF(ISBLANK(T10),"",T10)</f>
        <v>2</v>
      </c>
      <c r="J16" s="30" t="s">
        <v>12</v>
      </c>
      <c r="K16" s="31">
        <f>IF(ISBLANK(R10),"",R10)</f>
        <v>17</v>
      </c>
      <c r="L16" s="29">
        <f>IF(ISBLANK(T12),"",T12)</f>
        <v>5</v>
      </c>
      <c r="M16" s="30" t="s">
        <v>12</v>
      </c>
      <c r="N16" s="31">
        <f>IF(ISBLANK(R12),"",R12)</f>
        <v>15</v>
      </c>
      <c r="O16" s="29">
        <f>IF(ISBLANK(T14),"",T14)</f>
        <v>3</v>
      </c>
      <c r="P16" s="30" t="s">
        <v>12</v>
      </c>
      <c r="Q16" s="31">
        <f>IF(ISBLANK(R14),"",R14)</f>
        <v>10</v>
      </c>
      <c r="R16" s="103"/>
      <c r="S16" s="104"/>
      <c r="T16" s="105"/>
      <c r="U16" s="107"/>
      <c r="V16" s="109"/>
      <c r="W16" s="36"/>
      <c r="X16" s="36"/>
      <c r="Y16" s="36"/>
      <c r="Z16" s="111"/>
    </row>
  </sheetData>
  <mergeCells count="73">
    <mergeCell ref="L5:N5"/>
    <mergeCell ref="A3:Z3"/>
    <mergeCell ref="C4:E4"/>
    <mergeCell ref="F4:H4"/>
    <mergeCell ref="I4:K4"/>
    <mergeCell ref="L4:N4"/>
    <mergeCell ref="O4:Q4"/>
    <mergeCell ref="R4:T4"/>
    <mergeCell ref="A5:A6"/>
    <mergeCell ref="B5:B6"/>
    <mergeCell ref="C5:E6"/>
    <mergeCell ref="F5:H5"/>
    <mergeCell ref="I5:K5"/>
    <mergeCell ref="A7:A8"/>
    <mergeCell ref="B7:B8"/>
    <mergeCell ref="C7:E7"/>
    <mergeCell ref="F7:H8"/>
    <mergeCell ref="I7:K7"/>
    <mergeCell ref="V7:V8"/>
    <mergeCell ref="Z7:Z8"/>
    <mergeCell ref="O5:Q5"/>
    <mergeCell ref="R5:T5"/>
    <mergeCell ref="U5:U6"/>
    <mergeCell ref="V5:V6"/>
    <mergeCell ref="Z5:Z6"/>
    <mergeCell ref="L9:N9"/>
    <mergeCell ref="L7:N7"/>
    <mergeCell ref="O7:Q7"/>
    <mergeCell ref="R7:T7"/>
    <mergeCell ref="U7:U8"/>
    <mergeCell ref="A9:A10"/>
    <mergeCell ref="B9:B10"/>
    <mergeCell ref="C9:E9"/>
    <mergeCell ref="F9:H9"/>
    <mergeCell ref="I9:K10"/>
    <mergeCell ref="A11:A12"/>
    <mergeCell ref="B11:B12"/>
    <mergeCell ref="C11:E11"/>
    <mergeCell ref="F11:H11"/>
    <mergeCell ref="I11:K11"/>
    <mergeCell ref="V11:V12"/>
    <mergeCell ref="Z11:Z12"/>
    <mergeCell ref="O9:Q9"/>
    <mergeCell ref="R9:T9"/>
    <mergeCell ref="U9:U10"/>
    <mergeCell ref="V9:V10"/>
    <mergeCell ref="Z9:Z10"/>
    <mergeCell ref="L13:N13"/>
    <mergeCell ref="L11:N12"/>
    <mergeCell ref="O11:Q11"/>
    <mergeCell ref="R11:T11"/>
    <mergeCell ref="U11:U12"/>
    <mergeCell ref="A13:A14"/>
    <mergeCell ref="B13:B14"/>
    <mergeCell ref="C13:E13"/>
    <mergeCell ref="F13:H13"/>
    <mergeCell ref="I13:K13"/>
    <mergeCell ref="A15:A16"/>
    <mergeCell ref="B15:B16"/>
    <mergeCell ref="C15:E15"/>
    <mergeCell ref="F15:H15"/>
    <mergeCell ref="I15:K15"/>
    <mergeCell ref="Z15:Z16"/>
    <mergeCell ref="O13:Q14"/>
    <mergeCell ref="R13:T13"/>
    <mergeCell ref="U13:U14"/>
    <mergeCell ref="V13:V14"/>
    <mergeCell ref="Z13:Z14"/>
    <mergeCell ref="L15:N15"/>
    <mergeCell ref="O15:Q15"/>
    <mergeCell ref="R15:T16"/>
    <mergeCell ref="U15:U16"/>
    <mergeCell ref="V15:V16"/>
  </mergeCells>
  <printOptions horizontalCentered="1"/>
  <pageMargins left="0.51181102362204722" right="0.27559055118110237" top="0.74803149606299213" bottom="0.51181102362204722"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16"/>
  <sheetViews>
    <sheetView topLeftCell="A2" zoomScale="90" zoomScaleNormal="90" workbookViewId="0">
      <selection activeCell="L7" sqref="L7:N7"/>
    </sheetView>
  </sheetViews>
  <sheetFormatPr defaultRowHeight="15.6" x14ac:dyDescent="0.3"/>
  <cols>
    <col min="1" max="1" width="4.5546875" style="21" customWidth="1"/>
    <col min="2" max="2" width="27.332031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5" width="4.6640625" style="22" customWidth="1"/>
    <col min="16" max="16" width="2" style="22" customWidth="1"/>
    <col min="17" max="18" width="4.6640625" style="22" customWidth="1"/>
    <col min="19" max="19" width="2" style="22" customWidth="1"/>
    <col min="20" max="20" width="4.6640625" style="22" customWidth="1"/>
    <col min="21" max="22" width="10.6640625" style="16" customWidth="1"/>
    <col min="23" max="25" width="14.44140625" style="18" hidden="1" customWidth="1"/>
    <col min="26" max="26" width="10.88671875" style="18" customWidth="1"/>
  </cols>
  <sheetData>
    <row r="1" spans="1:29" s="15" customFormat="1" ht="52.5" customHeight="1" x14ac:dyDescent="0.3">
      <c r="B1" s="87" t="str">
        <f>TRANSPOSE(Seadista!A9)</f>
        <v>Mesikäpa Minikäsipallimängud 2018</v>
      </c>
      <c r="N1" s="14"/>
      <c r="O1" s="14"/>
      <c r="P1" s="14"/>
      <c r="Q1" s="14"/>
    </row>
    <row r="2" spans="1:29" s="16" customFormat="1" ht="37.5" customHeight="1" x14ac:dyDescent="0.25">
      <c r="B2" s="89" t="str">
        <f>TRANSPOSE(Seadista!A12)</f>
        <v>Põlva 21.aprill</v>
      </c>
      <c r="C2" s="17"/>
      <c r="D2" s="17"/>
      <c r="E2" s="17"/>
      <c r="F2" s="17"/>
      <c r="G2" s="17"/>
      <c r="H2" s="17"/>
      <c r="I2" s="17"/>
      <c r="J2" s="17"/>
      <c r="K2" s="17"/>
      <c r="N2" s="18"/>
      <c r="O2" s="18"/>
      <c r="P2" s="18"/>
      <c r="Q2" s="18"/>
    </row>
    <row r="3" spans="1:29" s="19" customFormat="1" ht="30" customHeight="1" x14ac:dyDescent="0.3">
      <c r="A3" s="119" t="s">
        <v>50</v>
      </c>
      <c r="B3" s="120"/>
      <c r="C3" s="120"/>
      <c r="D3" s="120"/>
      <c r="E3" s="120"/>
      <c r="F3" s="120"/>
      <c r="G3" s="120"/>
      <c r="H3" s="120"/>
      <c r="I3" s="120"/>
      <c r="J3" s="120"/>
      <c r="K3" s="120"/>
      <c r="L3" s="120"/>
      <c r="M3" s="120"/>
      <c r="N3" s="120"/>
      <c r="O3" s="120"/>
      <c r="P3" s="120"/>
      <c r="Q3" s="120"/>
      <c r="R3" s="120"/>
      <c r="S3" s="120"/>
      <c r="T3" s="120"/>
      <c r="U3" s="120"/>
      <c r="V3" s="120"/>
      <c r="W3" s="120"/>
      <c r="X3" s="120"/>
      <c r="Y3" s="120"/>
      <c r="Z3" s="121"/>
    </row>
    <row r="4" spans="1:29" s="20" customFormat="1" ht="20.25" customHeight="1" x14ac:dyDescent="0.3">
      <c r="A4" s="52"/>
      <c r="B4" s="53" t="s">
        <v>6</v>
      </c>
      <c r="C4" s="122">
        <v>1</v>
      </c>
      <c r="D4" s="123"/>
      <c r="E4" s="124"/>
      <c r="F4" s="122">
        <v>2</v>
      </c>
      <c r="G4" s="123"/>
      <c r="H4" s="124"/>
      <c r="I4" s="122">
        <v>3</v>
      </c>
      <c r="J4" s="123"/>
      <c r="K4" s="124"/>
      <c r="L4" s="122">
        <v>4</v>
      </c>
      <c r="M4" s="123"/>
      <c r="N4" s="124"/>
      <c r="O4" s="122">
        <v>5</v>
      </c>
      <c r="P4" s="123"/>
      <c r="Q4" s="124"/>
      <c r="R4" s="122">
        <v>6</v>
      </c>
      <c r="S4" s="123"/>
      <c r="T4" s="124"/>
      <c r="U4" s="25" t="s">
        <v>7</v>
      </c>
      <c r="V4" s="25" t="s">
        <v>8</v>
      </c>
      <c r="W4" s="54" t="s">
        <v>9</v>
      </c>
      <c r="X4" s="54" t="s">
        <v>10</v>
      </c>
      <c r="Y4" s="54"/>
      <c r="Z4" s="25" t="s">
        <v>11</v>
      </c>
    </row>
    <row r="5" spans="1:29" s="14" customFormat="1" ht="28.05" customHeight="1" x14ac:dyDescent="0.3">
      <c r="A5" s="114">
        <f>TRANSPOSE(C4)</f>
        <v>1</v>
      </c>
      <c r="B5" s="116" t="s">
        <v>28</v>
      </c>
      <c r="C5" s="100"/>
      <c r="D5" s="101"/>
      <c r="E5" s="102"/>
      <c r="F5" s="97">
        <f>IF(AND(ISNUMBER(F6),ISNUMBER(H6)),IF(F6=H6,Seadista!B6,IF(F6-H6&gt;0,Seadista!B4,Seadista!B5)),"Mängimata")</f>
        <v>0</v>
      </c>
      <c r="G5" s="98"/>
      <c r="H5" s="99"/>
      <c r="I5" s="97">
        <f>IF(AND(ISNUMBER(I6),ISNUMBER(K6)),IF(I6=K6,Seadista!B6,IF(I6-K6&gt;0,Seadista!B4,Seadista!B5)),"Mängimata")</f>
        <v>0</v>
      </c>
      <c r="J5" s="98"/>
      <c r="K5" s="99"/>
      <c r="L5" s="97">
        <f>IF(AND(ISNUMBER(L6),ISNUMBER(N6)),IF(L6=N6,Seadista!$B$6,IF(L6-N6&gt;0,Seadista!$B$4,Seadista!$B$5)),"Mängimata")</f>
        <v>2</v>
      </c>
      <c r="M5" s="98"/>
      <c r="N5" s="99"/>
      <c r="O5" s="97">
        <f>IF(AND(ISNUMBER(O6),ISNUMBER(Q6)),IF(O6=Q6,Seadista!$B$6,IF(O6-Q6&gt;0,Seadista!$B$4,Seadista!$B$5)),"Mängimata")</f>
        <v>2</v>
      </c>
      <c r="P5" s="98"/>
      <c r="Q5" s="99"/>
      <c r="R5" s="97">
        <f>IF(AND(ISNUMBER(R6),ISNUMBER(T6)),IF(R6=T6,Seadista!$B$6,IF(R6-T6&gt;0,Seadista!$B$4,Seadista!$B$5)),"Mängimata")</f>
        <v>2</v>
      </c>
      <c r="S5" s="98"/>
      <c r="T5" s="99"/>
      <c r="U5" s="106">
        <f>SUMIF($C5:$R5,"&gt;=0")</f>
        <v>6</v>
      </c>
      <c r="V5" s="108">
        <f>IF(AND(ISNUMBER(O6),ISNUMBER(Q6),ISNUMBER(F6),ISNUMBER(H6),ISNUMBER(I6),ISNUMBER(K6),ISNUMBER(L6),ISNUMBER(N6),ISNUMBER(R6),ISNUMBER(T6)),F6-H6+I6-K6+L6-N6+O6-Q6+R6-T6,"pooleli")</f>
        <v>6</v>
      </c>
      <c r="W5" s="38">
        <f>RANK($U5,$U$5:$U$16,-1)</f>
        <v>4</v>
      </c>
      <c r="X5" s="38">
        <f>RANK($V5,$V$5:$V$16,-1)*0.01</f>
        <v>0.05</v>
      </c>
      <c r="Y5" s="38">
        <f>W5+X5</f>
        <v>4.05</v>
      </c>
      <c r="Z5" s="110">
        <f>IF(AND(ISNUMBER($Y$5),ISNUMBER($Y$7),ISNUMBER($Y$9),ISNUMBER($Y$11),ISNUMBER($Y$13),ISNUMBER($Y$15)),RANK($Y5,$Y$5:$Y$16),"pooleli")</f>
        <v>3</v>
      </c>
      <c r="AC5" s="20"/>
    </row>
    <row r="6" spans="1:29" s="14" customFormat="1" ht="28.05" customHeight="1" x14ac:dyDescent="0.3">
      <c r="A6" s="115"/>
      <c r="B6" s="117"/>
      <c r="C6" s="103"/>
      <c r="D6" s="104"/>
      <c r="E6" s="105"/>
      <c r="F6" s="29">
        <v>10</v>
      </c>
      <c r="G6" s="30" t="s">
        <v>12</v>
      </c>
      <c r="H6" s="31">
        <v>11</v>
      </c>
      <c r="I6" s="29">
        <v>9</v>
      </c>
      <c r="J6" s="30" t="s">
        <v>12</v>
      </c>
      <c r="K6" s="31">
        <v>17</v>
      </c>
      <c r="L6" s="29">
        <v>19</v>
      </c>
      <c r="M6" s="30" t="s">
        <v>12</v>
      </c>
      <c r="N6" s="31">
        <v>15</v>
      </c>
      <c r="O6" s="29">
        <v>13</v>
      </c>
      <c r="P6" s="30" t="s">
        <v>12</v>
      </c>
      <c r="Q6" s="31">
        <v>9</v>
      </c>
      <c r="R6" s="29">
        <v>18</v>
      </c>
      <c r="S6" s="30" t="s">
        <v>12</v>
      </c>
      <c r="T6" s="31">
        <v>11</v>
      </c>
      <c r="U6" s="118"/>
      <c r="V6" s="112"/>
      <c r="W6" s="51"/>
      <c r="X6" s="51"/>
      <c r="Y6" s="51"/>
      <c r="Z6" s="113"/>
      <c r="AC6" s="20"/>
    </row>
    <row r="7" spans="1:29" s="14" customFormat="1" ht="28.05" customHeight="1" x14ac:dyDescent="0.3">
      <c r="A7" s="114">
        <f>TRANSPOSE(F4)</f>
        <v>2</v>
      </c>
      <c r="B7" s="116" t="s">
        <v>31</v>
      </c>
      <c r="C7" s="97">
        <f>IF(AND(ISNUMBER(C8),ISNUMBER(E8)),IF(C8=E8,Seadista!B6,IF(C8-E8&gt;0,Seadista!B4,Seadista!B5)),"Mängimata")</f>
        <v>2</v>
      </c>
      <c r="D7" s="98"/>
      <c r="E7" s="99"/>
      <c r="F7" s="100"/>
      <c r="G7" s="101"/>
      <c r="H7" s="102"/>
      <c r="I7" s="97">
        <f>IF(AND(ISNUMBER(I8),ISNUMBER(K8)),IF(I8=K8,Seadista!B6,IF(I8-K8&gt;0,Seadista!B4,Seadista!B5)),"Mängimata")</f>
        <v>0</v>
      </c>
      <c r="J7" s="98"/>
      <c r="K7" s="99"/>
      <c r="L7" s="97">
        <f>IF(AND(ISNUMBER(L8),ISNUMBER(N8)),IF(L8=N8,Seadista!B6,IF(L8-N8&gt;0,Seadista!B4,Seadista!B5)),"Mängimata")</f>
        <v>2</v>
      </c>
      <c r="M7" s="98"/>
      <c r="N7" s="99"/>
      <c r="O7" s="97">
        <f>IF(AND(ISNUMBER(O8),ISNUMBER(Q8)),IF(O8=Q8,Seadista!$B$6,IF(O8-Q8&gt;0,Seadista!$B$4,Seadista!$B$5)),"Mängimata")</f>
        <v>2</v>
      </c>
      <c r="P7" s="98"/>
      <c r="Q7" s="99"/>
      <c r="R7" s="97">
        <f>IF(AND(ISNUMBER(R8),ISNUMBER(T8)),IF(R8=T8,Seadista!$B$6,IF(R8-T8&gt;0,Seadista!$B$4,Seadista!$B$5)),"Mängimata")</f>
        <v>2</v>
      </c>
      <c r="S7" s="98"/>
      <c r="T7" s="99"/>
      <c r="U7" s="106">
        <f>SUMIF($C7:$R7,"&gt;=0")</f>
        <v>8</v>
      </c>
      <c r="V7" s="108">
        <f>IF(AND(ISNUMBER(C8),ISNUMBER(E8),ISNUMBER(I8),ISNUMBER(K8),ISNUMBER(L8),ISNUMBER(N8),ISNUMBER(O8),ISNUMBER(Q8),ISNUMBER(R8),ISNUMBER(T8)),C8-E8+I8-K8+L8-N8+O8-Q8+R8-T8,"pooleli")</f>
        <v>0</v>
      </c>
      <c r="W7" s="38">
        <f>RANK($U7,$U$5:$U$16,-1)</f>
        <v>5</v>
      </c>
      <c r="X7" s="38">
        <f>RANK($V7,$V$5:$V$16,-1)*0.01</f>
        <v>0.04</v>
      </c>
      <c r="Y7" s="38">
        <f>W7+X7</f>
        <v>5.04</v>
      </c>
      <c r="Z7" s="110">
        <f>IF(AND(ISNUMBER($Y$5),ISNUMBER($Y$7),ISNUMBER($Y$9),ISNUMBER($Y$11),ISNUMBER($Y$13),ISNUMBER($Y$15)),RANK($Y7,$Y$5:$Y$16),"pooleli")</f>
        <v>2</v>
      </c>
      <c r="AC7" s="20"/>
    </row>
    <row r="8" spans="1:29" s="14" customFormat="1" ht="28.05" customHeight="1" x14ac:dyDescent="0.3">
      <c r="A8" s="115"/>
      <c r="B8" s="117"/>
      <c r="C8" s="29">
        <f>IF(ISBLANK(H6),"",H6)</f>
        <v>11</v>
      </c>
      <c r="D8" s="30" t="s">
        <v>12</v>
      </c>
      <c r="E8" s="31">
        <f>IF(ISBLANK(F6),"",F6)</f>
        <v>10</v>
      </c>
      <c r="F8" s="103"/>
      <c r="G8" s="104"/>
      <c r="H8" s="105"/>
      <c r="I8" s="29">
        <v>8</v>
      </c>
      <c r="J8" s="30" t="s">
        <v>12</v>
      </c>
      <c r="K8" s="31">
        <v>16</v>
      </c>
      <c r="L8" s="29">
        <v>12</v>
      </c>
      <c r="M8" s="30" t="s">
        <v>12</v>
      </c>
      <c r="N8" s="31">
        <v>10</v>
      </c>
      <c r="O8" s="29">
        <v>11</v>
      </c>
      <c r="P8" s="30" t="s">
        <v>12</v>
      </c>
      <c r="Q8" s="31">
        <v>8</v>
      </c>
      <c r="R8" s="29">
        <v>11</v>
      </c>
      <c r="S8" s="30" t="s">
        <v>12</v>
      </c>
      <c r="T8" s="31">
        <v>9</v>
      </c>
      <c r="U8" s="107"/>
      <c r="V8" s="112"/>
      <c r="W8" s="38"/>
      <c r="X8" s="38"/>
      <c r="Y8" s="38"/>
      <c r="Z8" s="113"/>
      <c r="AC8" s="20"/>
    </row>
    <row r="9" spans="1:29" s="14" customFormat="1" ht="28.05" customHeight="1" x14ac:dyDescent="0.3">
      <c r="A9" s="114">
        <f>TRANSPOSE(I4)</f>
        <v>3</v>
      </c>
      <c r="B9" s="116" t="s">
        <v>29</v>
      </c>
      <c r="C9" s="97">
        <f>IF(AND(ISNUMBER(C10),ISNUMBER(E10)),IF(C10=E10,Seadista!B6,IF(C10-E10&gt;0,Seadista!B4,Seadista!B5)),"Mängimata")</f>
        <v>2</v>
      </c>
      <c r="D9" s="98"/>
      <c r="E9" s="99"/>
      <c r="F9" s="97">
        <f>IF(AND(ISNUMBER(F10),ISNUMBER(H10)),IF(F10=H10,Seadista!B6,IF(F10-H10&gt;0,Seadista!B4,Seadista!B5)),"Mängimata")</f>
        <v>2</v>
      </c>
      <c r="G9" s="98"/>
      <c r="H9" s="99"/>
      <c r="I9" s="100"/>
      <c r="J9" s="101"/>
      <c r="K9" s="102"/>
      <c r="L9" s="97">
        <f>IF(AND(ISNUMBER(L10),ISNUMBER(N10)),IF(L10=N10,Seadista!B6,IF(L10-N10&gt;0,Seadista!B4,Seadista!B5)),"Mängimata")</f>
        <v>2</v>
      </c>
      <c r="M9" s="98"/>
      <c r="N9" s="99"/>
      <c r="O9" s="97">
        <f>IF(AND(ISNUMBER(O10),ISNUMBER(Q10)),IF(O10=Q10,Seadista!$B$6,IF(O10-Q10&gt;0,Seadista!$B$4,Seadista!$B$5)),"Mängimata")</f>
        <v>2</v>
      </c>
      <c r="P9" s="98"/>
      <c r="Q9" s="99"/>
      <c r="R9" s="97">
        <f>IF(AND(ISNUMBER(R10),ISNUMBER(T10)),IF(R10=T10,Seadista!$B$6,IF(R10-T10&gt;0,Seadista!$B$4,Seadista!$B$5)),"Mängimata")</f>
        <v>2</v>
      </c>
      <c r="S9" s="98"/>
      <c r="T9" s="99"/>
      <c r="U9" s="118">
        <f>SUMIF($C9:$R9,"&gt;=0")</f>
        <v>10</v>
      </c>
      <c r="V9" s="108">
        <f>IF(AND(ISNUMBER(F10),ISNUMBER(H10),ISNUMBER(C10),ISNUMBER(E10),ISNUMBER(L10),ISNUMBER(N10),ISNUMBER(O10),ISNUMBER(Q10),ISNUMBER(R10),ISNUMBER(T10)),F10-H10+C10-E10+L10-N10+O10-Q10+R10-T10,"pooleli")</f>
        <v>47</v>
      </c>
      <c r="W9" s="38">
        <f>RANK($U9,$U$5:$U$16,-1)</f>
        <v>6</v>
      </c>
      <c r="X9" s="38">
        <f>RANK($V9,$V$5:$V$16,-1)*0.01</f>
        <v>0.06</v>
      </c>
      <c r="Y9" s="38">
        <f>W9+X9</f>
        <v>6.06</v>
      </c>
      <c r="Z9" s="110">
        <f>IF(AND(ISNUMBER($Y$5),ISNUMBER($Y$7),ISNUMBER($Y$9),ISNUMBER($Y$11),ISNUMBER($Y$13),ISNUMBER($Y$15)),RANK($Y9,$Y$5:$Y$16),"pooleli")</f>
        <v>1</v>
      </c>
      <c r="AC9" s="20"/>
    </row>
    <row r="10" spans="1:29" s="14" customFormat="1" ht="28.05" customHeight="1" x14ac:dyDescent="0.3">
      <c r="A10" s="115"/>
      <c r="B10" s="117"/>
      <c r="C10" s="29">
        <f>IF(ISBLANK(K6),"",K6)</f>
        <v>17</v>
      </c>
      <c r="D10" s="30" t="s">
        <v>12</v>
      </c>
      <c r="E10" s="31">
        <f>IF(ISBLANK(I6),"",I6)</f>
        <v>9</v>
      </c>
      <c r="F10" s="29">
        <f>IF(ISBLANK(K8),"",K8)</f>
        <v>16</v>
      </c>
      <c r="G10" s="30" t="s">
        <v>12</v>
      </c>
      <c r="H10" s="31">
        <f>IF(ISBLANK(I8),"",I8)</f>
        <v>8</v>
      </c>
      <c r="I10" s="103"/>
      <c r="J10" s="104"/>
      <c r="K10" s="105"/>
      <c r="L10" s="29">
        <v>13</v>
      </c>
      <c r="M10" s="30" t="s">
        <v>12</v>
      </c>
      <c r="N10" s="31">
        <v>4</v>
      </c>
      <c r="O10" s="29">
        <v>12</v>
      </c>
      <c r="P10" s="30" t="s">
        <v>12</v>
      </c>
      <c r="Q10" s="31">
        <v>3</v>
      </c>
      <c r="R10" s="29">
        <v>17</v>
      </c>
      <c r="S10" s="30" t="s">
        <v>12</v>
      </c>
      <c r="T10" s="31">
        <v>4</v>
      </c>
      <c r="U10" s="118"/>
      <c r="V10" s="112"/>
      <c r="W10" s="38"/>
      <c r="X10" s="38"/>
      <c r="Y10" s="38"/>
      <c r="Z10" s="113"/>
      <c r="AC10" s="20"/>
    </row>
    <row r="11" spans="1:29" s="14" customFormat="1" ht="28.05" customHeight="1" x14ac:dyDescent="0.3">
      <c r="A11" s="114">
        <f>TRANSPOSE(L4)</f>
        <v>4</v>
      </c>
      <c r="B11" s="116" t="s">
        <v>48</v>
      </c>
      <c r="C11" s="97">
        <f>IF(AND(ISNUMBER(C12),ISNUMBER(E12)),IF(C12=E12,Seadista!$B$6,IF(C12-E12&gt;0,Seadista!$B$4,Seadista!$B$5)),"Mängimata")</f>
        <v>0</v>
      </c>
      <c r="D11" s="98"/>
      <c r="E11" s="99"/>
      <c r="F11" s="97">
        <f>IF(AND(ISNUMBER(F12),ISNUMBER(H12)),IF(F12=H12,Seadista!$B$6,IF(F12-H12&gt;0,Seadista!$B$4,Seadista!$B$5)),"Mängimata")</f>
        <v>0</v>
      </c>
      <c r="G11" s="98"/>
      <c r="H11" s="99"/>
      <c r="I11" s="97">
        <f>IF(AND(ISNUMBER(I12),ISNUMBER(K12)),IF(I12=K12,Seadista!$B$6,IF(I12-K12&gt;0,Seadista!$B$4,Seadista!$B$5)),"Mängimata")</f>
        <v>0</v>
      </c>
      <c r="J11" s="98"/>
      <c r="K11" s="99"/>
      <c r="L11" s="100"/>
      <c r="M11" s="101"/>
      <c r="N11" s="102"/>
      <c r="O11" s="97">
        <f>IF(AND(ISNUMBER(O12),ISNUMBER(Q12)),IF(O12=Q12,Seadista!$B$6,IF(O12-Q12&gt;0,Seadista!$B$4,Seadista!$B$5)),"Mängimata")</f>
        <v>2</v>
      </c>
      <c r="P11" s="98"/>
      <c r="Q11" s="99"/>
      <c r="R11" s="97">
        <f>IF(AND(ISNUMBER(R12),ISNUMBER(T12)),IF(R12=T12,Seadista!$B$6,IF(R12-T12&gt;0,Seadista!$B$4,Seadista!$B$5)),"Mängimata")</f>
        <v>2</v>
      </c>
      <c r="S11" s="98"/>
      <c r="T11" s="99"/>
      <c r="U11" s="106">
        <f>SUMIF($C11:$R11,"&gt;=0")</f>
        <v>4</v>
      </c>
      <c r="V11" s="108">
        <f>IF(AND(ISNUMBER(F12),ISNUMBER(H12),ISNUMBER(I12),ISNUMBER(K12),ISNUMBER(C12),ISNUMBER(E12),ISNUMBER(O12),ISNUMBER(Q12),ISNUMBER(R12),ISNUMBER(T12)),F12-H12+I12-K12+C12-E12+O12-Q12+R12-T12,"pooleli")</f>
        <v>-13</v>
      </c>
      <c r="W11" s="38">
        <f>RANK($U11,$U$5:$U$16,-1)</f>
        <v>3</v>
      </c>
      <c r="X11" s="38">
        <f>RANK($V11,$V$5:$V$16,-1)*0.01</f>
        <v>0.03</v>
      </c>
      <c r="Y11" s="38">
        <f>W11+X11</f>
        <v>3.03</v>
      </c>
      <c r="Z11" s="110">
        <f>IF(AND(ISNUMBER($Y$5),ISNUMBER($Y$7),ISNUMBER($Y$9),ISNUMBER($Y$11),ISNUMBER($Y$13),ISNUMBER($Y$15)),RANK($Y11,$Y$5:$Y$16),"pooleli")</f>
        <v>4</v>
      </c>
      <c r="AC11" s="20"/>
    </row>
    <row r="12" spans="1:29" s="14" customFormat="1" ht="28.05" customHeight="1" x14ac:dyDescent="0.3">
      <c r="A12" s="115"/>
      <c r="B12" s="117"/>
      <c r="C12" s="29">
        <f>IF(ISBLANK(N6),"",N6)</f>
        <v>15</v>
      </c>
      <c r="D12" s="30" t="s">
        <v>12</v>
      </c>
      <c r="E12" s="31">
        <f>IF(ISBLANK(L6),"",L6)</f>
        <v>19</v>
      </c>
      <c r="F12" s="29">
        <f>IF(ISBLANK(N8),"",N8)</f>
        <v>10</v>
      </c>
      <c r="G12" s="30" t="s">
        <v>12</v>
      </c>
      <c r="H12" s="31">
        <f>IF(ISBLANK(L8),"",L8)</f>
        <v>12</v>
      </c>
      <c r="I12" s="29">
        <f>IF(ISBLANK(N10),"",N10)</f>
        <v>4</v>
      </c>
      <c r="J12" s="30" t="s">
        <v>12</v>
      </c>
      <c r="K12" s="31">
        <f>IF(ISBLANK(L10),"",L10)</f>
        <v>13</v>
      </c>
      <c r="L12" s="103"/>
      <c r="M12" s="104"/>
      <c r="N12" s="105"/>
      <c r="O12" s="29">
        <v>12</v>
      </c>
      <c r="P12" s="30" t="s">
        <v>12</v>
      </c>
      <c r="Q12" s="31">
        <v>11</v>
      </c>
      <c r="R12" s="29">
        <v>8</v>
      </c>
      <c r="S12" s="30" t="s">
        <v>12</v>
      </c>
      <c r="T12" s="31">
        <v>7</v>
      </c>
      <c r="U12" s="107"/>
      <c r="V12" s="112"/>
      <c r="W12" s="38"/>
      <c r="X12" s="38"/>
      <c r="Y12" s="38"/>
      <c r="Z12" s="113"/>
      <c r="AC12" s="20"/>
    </row>
    <row r="13" spans="1:29" s="14" customFormat="1" ht="28.05" customHeight="1" x14ac:dyDescent="0.3">
      <c r="A13" s="114">
        <f>TRANSPOSE(O4)</f>
        <v>5</v>
      </c>
      <c r="B13" s="116" t="s">
        <v>49</v>
      </c>
      <c r="C13" s="97">
        <f>IF(AND(ISNUMBER(C14),ISNUMBER(E14)),IF(C14=E14,Seadista!$B$6,IF(C14-E14&gt;0,Seadista!$B$4,Seadista!$B$5)),"Mängimata")</f>
        <v>0</v>
      </c>
      <c r="D13" s="98"/>
      <c r="E13" s="99"/>
      <c r="F13" s="97">
        <f>IF(AND(ISNUMBER(F14),ISNUMBER(H14)),IF(F14=H14,Seadista!$B$6,IF(F14-H14&gt;0,Seadista!$B$4,Seadista!$B$5)),"Mängimata")</f>
        <v>0</v>
      </c>
      <c r="G13" s="98"/>
      <c r="H13" s="99"/>
      <c r="I13" s="97">
        <f>IF(AND(ISNUMBER(I14),ISNUMBER(K14)),IF(I14=K14,Seadista!$B$6,IF(I14-K14&gt;0,Seadista!$B$4,Seadista!$B$5)),"Mängimata")</f>
        <v>0</v>
      </c>
      <c r="J13" s="98"/>
      <c r="K13" s="99"/>
      <c r="L13" s="97">
        <f>IF(AND(ISNUMBER(L14),ISNUMBER(N14)),IF(L14=N14,Seadista!$B$6,IF(L14-N14&gt;0,Seadista!$B$4,Seadista!$B$5)),"Mängimata")</f>
        <v>0</v>
      </c>
      <c r="M13" s="98"/>
      <c r="N13" s="99"/>
      <c r="O13" s="100"/>
      <c r="P13" s="101"/>
      <c r="Q13" s="102"/>
      <c r="R13" s="97">
        <f>IF(AND(ISNUMBER(R14),ISNUMBER(T14)),IF(R14=T14,Seadista!$B$6,IF(R14-T14&gt;0,Seadista!$B$4,Seadista!$B$5)),"Mängimata")</f>
        <v>2</v>
      </c>
      <c r="S13" s="98"/>
      <c r="T13" s="99"/>
      <c r="U13" s="106">
        <f>SUMIF($C13:$R13,"&gt;=0")</f>
        <v>2</v>
      </c>
      <c r="V13" s="108">
        <f>IF(AND(ISNUMBER(C14),ISNUMBER(E14),ISNUMBER(F14),ISNUMBER(H14),ISNUMBER(I14),ISNUMBER(K14),ISNUMBER(L14),ISNUMBER(N14),ISNUMBER(R14),ISNUMBER(T14)),C14-E14+F14-H14+I14-K14+L14-N14+R14-T14,"pooleli")</f>
        <v>-16</v>
      </c>
      <c r="W13" s="38">
        <f>RANK($U13,$U$5:$U$16,-1)</f>
        <v>2</v>
      </c>
      <c r="X13" s="38">
        <f>RANK($V13,$V$5:$V$16,-1)*0.01</f>
        <v>0.02</v>
      </c>
      <c r="Y13" s="38">
        <f>W13+X13</f>
        <v>2.02</v>
      </c>
      <c r="Z13" s="110">
        <f>IF(AND(ISNUMBER($Y$5),ISNUMBER($Y$7),ISNUMBER($Y$9),ISNUMBER($Y$11),ISNUMBER($Y$13),ISNUMBER($Y$15)),RANK($Y13,$Y$5:$Y$16),"pooleli")</f>
        <v>5</v>
      </c>
    </row>
    <row r="14" spans="1:29" s="14" customFormat="1" ht="28.05" customHeight="1" x14ac:dyDescent="0.3">
      <c r="A14" s="115"/>
      <c r="B14" s="117"/>
      <c r="C14" s="29">
        <f>IF(ISBLANK(Q$6),"",Q$6)</f>
        <v>9</v>
      </c>
      <c r="D14" s="30"/>
      <c r="E14" s="31">
        <f>IF(ISBLANK(O6),"",O6)</f>
        <v>13</v>
      </c>
      <c r="F14" s="29">
        <f>IF(ISBLANK(Q8),"",Q8)</f>
        <v>8</v>
      </c>
      <c r="G14" s="30" t="s">
        <v>12</v>
      </c>
      <c r="H14" s="31">
        <f>IF(ISBLANK(O8),"",O8)</f>
        <v>11</v>
      </c>
      <c r="I14" s="29">
        <f>IF(ISBLANK(Q10),"",Q10)</f>
        <v>3</v>
      </c>
      <c r="J14" s="30" t="s">
        <v>12</v>
      </c>
      <c r="K14" s="31">
        <f>IF(ISBLANK(O10),"",O10)</f>
        <v>12</v>
      </c>
      <c r="L14" s="29">
        <f>IF(ISBLANK(Q12),"",Q12)</f>
        <v>11</v>
      </c>
      <c r="M14" s="30" t="s">
        <v>12</v>
      </c>
      <c r="N14" s="31">
        <f>IF(ISBLANK(O12),"",O12)</f>
        <v>12</v>
      </c>
      <c r="O14" s="103"/>
      <c r="P14" s="104"/>
      <c r="Q14" s="105"/>
      <c r="R14" s="29">
        <v>10</v>
      </c>
      <c r="S14" s="30" t="s">
        <v>12</v>
      </c>
      <c r="T14" s="31">
        <v>9</v>
      </c>
      <c r="U14" s="107"/>
      <c r="V14" s="112"/>
      <c r="W14" s="38"/>
      <c r="X14" s="38"/>
      <c r="Y14" s="38"/>
      <c r="Z14" s="113"/>
    </row>
    <row r="15" spans="1:29" s="16" customFormat="1" ht="28.05" customHeight="1" thickBot="1" x14ac:dyDescent="0.3">
      <c r="A15" s="114">
        <f>TRANSPOSE(R4)</f>
        <v>6</v>
      </c>
      <c r="B15" s="116" t="s">
        <v>26</v>
      </c>
      <c r="C15" s="97">
        <f>IF(AND(ISNUMBER(C16),ISNUMBER(E16)),IF(C16=E16,Seadista!$B$6,IF(C16-E16&gt;0,Seadista!$B$4,Seadista!$B$5)),"Mängimata")</f>
        <v>0</v>
      </c>
      <c r="D15" s="98"/>
      <c r="E15" s="99"/>
      <c r="F15" s="97">
        <f>IF(AND(ISNUMBER(F16),ISNUMBER(H16)),IF(F16=H16,Seadista!$B$6,IF(F16-H16&gt;0,Seadista!$B$4,Seadista!$B$5)),"Mängimata")</f>
        <v>0</v>
      </c>
      <c r="G15" s="98"/>
      <c r="H15" s="99"/>
      <c r="I15" s="97">
        <f>IF(AND(ISNUMBER(I16),ISNUMBER(K16)),IF(I16=K16,Seadista!$B$6,IF(I16-K16&gt;0,Seadista!$B$4,Seadista!$B$5)),"Mängimata")</f>
        <v>0</v>
      </c>
      <c r="J15" s="98"/>
      <c r="K15" s="99"/>
      <c r="L15" s="97">
        <f>IF(AND(ISNUMBER(L16),ISNUMBER(N16)),IF(L16=N16,Seadista!$B$6,IF(L16-N16&gt;0,Seadista!$B$4,Seadista!$B$5)),"Mängimata")</f>
        <v>0</v>
      </c>
      <c r="M15" s="98"/>
      <c r="N15" s="99"/>
      <c r="O15" s="97">
        <f>IF(AND(ISNUMBER(O16),ISNUMBER(Q16)),IF(O16=Q16,Seadista!$B$6,IF(O16-Q16&gt;0,Seadista!$B$4,Seadista!$B$5)),"Mängimata")</f>
        <v>0</v>
      </c>
      <c r="P15" s="98"/>
      <c r="Q15" s="99"/>
      <c r="R15" s="100"/>
      <c r="S15" s="101"/>
      <c r="T15" s="102"/>
      <c r="U15" s="106">
        <f>SUMIF($C15:$S15,"&gt;=0")</f>
        <v>0</v>
      </c>
      <c r="V15" s="108">
        <f>IF(AND(ISNUMBER(C16),ISNUMBER(E16),ISNUMBER(F16),ISNUMBER(H16),ISNUMBER(I16),ISNUMBER(K16),ISNUMBER(L16),ISNUMBER(N16),ISNUMBER(O16),ISNUMBER(Q16)),C16-E16+F16-H16+I16-K16+L16-N16+O16-Q16,"pooleli")</f>
        <v>-24</v>
      </c>
      <c r="W15" s="41">
        <f>RANK($U15,$U$5:$U$16,-1)</f>
        <v>1</v>
      </c>
      <c r="X15" s="41">
        <f>RANK($V15,$V$5:$V$16,-1)*0.01</f>
        <v>0.01</v>
      </c>
      <c r="Y15" s="41">
        <f>W15+X15</f>
        <v>1.01</v>
      </c>
      <c r="Z15" s="110">
        <f>IF(AND(ISNUMBER($Y$5),ISNUMBER($Y$7),ISNUMBER($Y$9),ISNUMBER($Y$11),ISNUMBER($Y$13),ISNUMBER($Y$15)),RANK($Y15,$Y$5:$Y$16),"pooleli")</f>
        <v>6</v>
      </c>
    </row>
    <row r="16" spans="1:29" s="16" customFormat="1" ht="28.05" customHeight="1" x14ac:dyDescent="0.25">
      <c r="A16" s="115"/>
      <c r="B16" s="117"/>
      <c r="C16" s="29">
        <f>IF(ISBLANK(T$6),"",T$6)</f>
        <v>11</v>
      </c>
      <c r="D16" s="30" t="s">
        <v>12</v>
      </c>
      <c r="E16" s="31">
        <f>IF(ISBLANK(R$6),"",R$6)</f>
        <v>18</v>
      </c>
      <c r="F16" s="29">
        <f>IF(ISBLANK(T8),"",T8)</f>
        <v>9</v>
      </c>
      <c r="G16" s="30" t="s">
        <v>12</v>
      </c>
      <c r="H16" s="31">
        <f>IF(ISBLANK(R8),"",R8)</f>
        <v>11</v>
      </c>
      <c r="I16" s="29">
        <f>IF(ISBLANK(T10),"",T10)</f>
        <v>4</v>
      </c>
      <c r="J16" s="30" t="s">
        <v>12</v>
      </c>
      <c r="K16" s="31">
        <f>IF(ISBLANK(R10),"",R10)</f>
        <v>17</v>
      </c>
      <c r="L16" s="29">
        <f>IF(ISBLANK(T12),"",T12)</f>
        <v>7</v>
      </c>
      <c r="M16" s="30" t="s">
        <v>12</v>
      </c>
      <c r="N16" s="31">
        <f>IF(ISBLANK(R12),"",R12)</f>
        <v>8</v>
      </c>
      <c r="O16" s="29">
        <f>IF(ISBLANK(T14),"",T14)</f>
        <v>9</v>
      </c>
      <c r="P16" s="30" t="s">
        <v>12</v>
      </c>
      <c r="Q16" s="31">
        <f>IF(ISBLANK(R14),"",R14)</f>
        <v>10</v>
      </c>
      <c r="R16" s="103"/>
      <c r="S16" s="104"/>
      <c r="T16" s="105"/>
      <c r="U16" s="107"/>
      <c r="V16" s="109"/>
      <c r="W16" s="36"/>
      <c r="X16" s="36"/>
      <c r="Y16" s="36"/>
      <c r="Z16" s="111"/>
    </row>
  </sheetData>
  <mergeCells count="73">
    <mergeCell ref="Z13:Z14"/>
    <mergeCell ref="A15:A16"/>
    <mergeCell ref="B15:B16"/>
    <mergeCell ref="C15:E15"/>
    <mergeCell ref="F15:H15"/>
    <mergeCell ref="I15:K15"/>
    <mergeCell ref="L15:N15"/>
    <mergeCell ref="O15:Q15"/>
    <mergeCell ref="R15:T16"/>
    <mergeCell ref="U15:U16"/>
    <mergeCell ref="V15:V16"/>
    <mergeCell ref="Z15:Z16"/>
    <mergeCell ref="L13:N13"/>
    <mergeCell ref="O13:Q14"/>
    <mergeCell ref="R13:T13"/>
    <mergeCell ref="U13:U14"/>
    <mergeCell ref="V13:V14"/>
    <mergeCell ref="A13:A14"/>
    <mergeCell ref="B13:B14"/>
    <mergeCell ref="C13:E13"/>
    <mergeCell ref="F13:H13"/>
    <mergeCell ref="I13:K13"/>
    <mergeCell ref="Z9:Z10"/>
    <mergeCell ref="A11:A12"/>
    <mergeCell ref="B11:B12"/>
    <mergeCell ref="C11:E11"/>
    <mergeCell ref="F11:H11"/>
    <mergeCell ref="I11:K11"/>
    <mergeCell ref="L11:N12"/>
    <mergeCell ref="O11:Q11"/>
    <mergeCell ref="R11:T11"/>
    <mergeCell ref="U11:U12"/>
    <mergeCell ref="V11:V12"/>
    <mergeCell ref="Z11:Z12"/>
    <mergeCell ref="L9:N9"/>
    <mergeCell ref="O9:Q9"/>
    <mergeCell ref="R9:T9"/>
    <mergeCell ref="U9:U10"/>
    <mergeCell ref="V9:V10"/>
    <mergeCell ref="A9:A10"/>
    <mergeCell ref="B9:B10"/>
    <mergeCell ref="C9:E9"/>
    <mergeCell ref="F9:H9"/>
    <mergeCell ref="I9:K10"/>
    <mergeCell ref="Z5:Z6"/>
    <mergeCell ref="A7:A8"/>
    <mergeCell ref="B7:B8"/>
    <mergeCell ref="C7:E7"/>
    <mergeCell ref="F7:H8"/>
    <mergeCell ref="I7:K7"/>
    <mergeCell ref="L7:N7"/>
    <mergeCell ref="O7:Q7"/>
    <mergeCell ref="R7:T7"/>
    <mergeCell ref="U7:U8"/>
    <mergeCell ref="V7:V8"/>
    <mergeCell ref="Z7:Z8"/>
    <mergeCell ref="L5:N5"/>
    <mergeCell ref="O5:Q5"/>
    <mergeCell ref="R5:T5"/>
    <mergeCell ref="U5:U6"/>
    <mergeCell ref="V5:V6"/>
    <mergeCell ref="A5:A6"/>
    <mergeCell ref="B5:B6"/>
    <mergeCell ref="C5:E6"/>
    <mergeCell ref="F5:H5"/>
    <mergeCell ref="I5:K5"/>
    <mergeCell ref="A3:Z3"/>
    <mergeCell ref="C4:E4"/>
    <mergeCell ref="F4:H4"/>
    <mergeCell ref="I4:K4"/>
    <mergeCell ref="L4:N4"/>
    <mergeCell ref="O4:Q4"/>
    <mergeCell ref="R4:T4"/>
  </mergeCells>
  <printOptions horizontalCentered="1"/>
  <pageMargins left="0.51181102362204722" right="0.27559055118110237" top="0.74803149606299213" bottom="0.51181102362204722"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C16"/>
  <sheetViews>
    <sheetView zoomScale="90" zoomScaleNormal="90" workbookViewId="0">
      <selection activeCell="R11" sqref="R11:T11"/>
    </sheetView>
  </sheetViews>
  <sheetFormatPr defaultRowHeight="15.6" x14ac:dyDescent="0.3"/>
  <cols>
    <col min="1" max="1" width="4.5546875" style="21" customWidth="1"/>
    <col min="2" max="2" width="27.332031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5" width="4.6640625" style="22" customWidth="1"/>
    <col min="16" max="16" width="2" style="22" customWidth="1"/>
    <col min="17" max="18" width="4.6640625" style="22" customWidth="1"/>
    <col min="19" max="19" width="2" style="22" customWidth="1"/>
    <col min="20" max="20" width="4.6640625" style="22" customWidth="1"/>
    <col min="21" max="22" width="10.6640625" style="16" customWidth="1"/>
    <col min="23" max="25" width="14.44140625" style="18" hidden="1" customWidth="1"/>
    <col min="26" max="26" width="10.88671875" style="18" customWidth="1"/>
  </cols>
  <sheetData>
    <row r="1" spans="1:29" s="15" customFormat="1" ht="52.5" customHeight="1" x14ac:dyDescent="0.3">
      <c r="B1" s="87" t="str">
        <f>TRANSPOSE(Seadista!A9)</f>
        <v>Mesikäpa Minikäsipallimängud 2018</v>
      </c>
      <c r="N1" s="14"/>
      <c r="O1" s="14"/>
      <c r="P1" s="14"/>
      <c r="Q1" s="14"/>
    </row>
    <row r="2" spans="1:29" s="16" customFormat="1" ht="37.5" customHeight="1" x14ac:dyDescent="0.25">
      <c r="B2" s="89" t="str">
        <f>TRANSPOSE(Seadista!A12)</f>
        <v>Põlva 21.aprill</v>
      </c>
      <c r="C2" s="17"/>
      <c r="D2" s="17"/>
      <c r="E2" s="17"/>
      <c r="F2" s="17"/>
      <c r="G2" s="17"/>
      <c r="H2" s="17"/>
      <c r="I2" s="17"/>
      <c r="J2" s="17"/>
      <c r="K2" s="17"/>
      <c r="N2" s="18"/>
      <c r="O2" s="18"/>
      <c r="P2" s="18"/>
      <c r="Q2" s="18"/>
    </row>
    <row r="3" spans="1:29" s="19" customFormat="1" ht="30" customHeight="1" x14ac:dyDescent="0.3">
      <c r="A3" s="119" t="s">
        <v>51</v>
      </c>
      <c r="B3" s="120"/>
      <c r="C3" s="120"/>
      <c r="D3" s="120"/>
      <c r="E3" s="120"/>
      <c r="F3" s="120"/>
      <c r="G3" s="120"/>
      <c r="H3" s="120"/>
      <c r="I3" s="120"/>
      <c r="J3" s="120"/>
      <c r="K3" s="120"/>
      <c r="L3" s="120"/>
      <c r="M3" s="120"/>
      <c r="N3" s="120"/>
      <c r="O3" s="120"/>
      <c r="P3" s="120"/>
      <c r="Q3" s="120"/>
      <c r="R3" s="120"/>
      <c r="S3" s="120"/>
      <c r="T3" s="120"/>
      <c r="U3" s="120"/>
      <c r="V3" s="120"/>
      <c r="W3" s="120"/>
      <c r="X3" s="120"/>
      <c r="Y3" s="120"/>
      <c r="Z3" s="121"/>
    </row>
    <row r="4" spans="1:29" s="20" customFormat="1" ht="20.25" customHeight="1" x14ac:dyDescent="0.3">
      <c r="A4" s="52"/>
      <c r="B4" s="53" t="s">
        <v>6</v>
      </c>
      <c r="C4" s="122">
        <v>1</v>
      </c>
      <c r="D4" s="123"/>
      <c r="E4" s="124"/>
      <c r="F4" s="122">
        <v>2</v>
      </c>
      <c r="G4" s="123"/>
      <c r="H4" s="124"/>
      <c r="I4" s="122">
        <v>3</v>
      </c>
      <c r="J4" s="123"/>
      <c r="K4" s="124"/>
      <c r="L4" s="122">
        <v>4</v>
      </c>
      <c r="M4" s="123"/>
      <c r="N4" s="124"/>
      <c r="O4" s="122">
        <v>5</v>
      </c>
      <c r="P4" s="123"/>
      <c r="Q4" s="124"/>
      <c r="R4" s="122">
        <v>6</v>
      </c>
      <c r="S4" s="123"/>
      <c r="T4" s="124"/>
      <c r="U4" s="25" t="s">
        <v>7</v>
      </c>
      <c r="V4" s="25" t="s">
        <v>8</v>
      </c>
      <c r="W4" s="54" t="s">
        <v>9</v>
      </c>
      <c r="X4" s="54" t="s">
        <v>10</v>
      </c>
      <c r="Y4" s="54"/>
      <c r="Z4" s="25" t="s">
        <v>11</v>
      </c>
    </row>
    <row r="5" spans="1:29" s="14" customFormat="1" ht="28.05" customHeight="1" x14ac:dyDescent="0.3">
      <c r="A5" s="114">
        <f>TRANSPOSE(C4)</f>
        <v>1</v>
      </c>
      <c r="B5" s="116" t="s">
        <v>28</v>
      </c>
      <c r="C5" s="100"/>
      <c r="D5" s="101"/>
      <c r="E5" s="102"/>
      <c r="F5" s="97">
        <f>IF(AND(ISNUMBER(F6),ISNUMBER(H6)),IF(F6=H6,Seadista!B6,IF(F6-H6&gt;0,Seadista!B4,Seadista!B5)),"Mängimata")</f>
        <v>2</v>
      </c>
      <c r="G5" s="98"/>
      <c r="H5" s="99"/>
      <c r="I5" s="97">
        <f>IF(AND(ISNUMBER(I6),ISNUMBER(K6)),IF(I6=K6,Seadista!B6,IF(I6-K6&gt;0,Seadista!B4,Seadista!B5)),"Mängimata")</f>
        <v>0</v>
      </c>
      <c r="J5" s="98"/>
      <c r="K5" s="99"/>
      <c r="L5" s="97">
        <f>IF(AND(ISNUMBER(L6),ISNUMBER(N6)),IF(L6=N6,Seadista!$B$6,IF(L6-N6&gt;0,Seadista!$B$4,Seadista!$B$5)),"Mängimata")</f>
        <v>2</v>
      </c>
      <c r="M5" s="98"/>
      <c r="N5" s="99"/>
      <c r="O5" s="97">
        <f>IF(AND(ISNUMBER(O6),ISNUMBER(Q6)),IF(O6=Q6,Seadista!$B$6,IF(O6-Q6&gt;0,Seadista!$B$4,Seadista!$B$5)),"Mängimata")</f>
        <v>1</v>
      </c>
      <c r="P5" s="98"/>
      <c r="Q5" s="99"/>
      <c r="R5" s="97">
        <f>IF(AND(ISNUMBER(R6),ISNUMBER(T6)),IF(R6=T6,Seadista!$B$6,IF(R6-T6&gt;0,Seadista!$B$4,Seadista!$B$5)),"Mängimata")</f>
        <v>2</v>
      </c>
      <c r="S5" s="98"/>
      <c r="T5" s="99"/>
      <c r="U5" s="106">
        <f>SUMIF($C5:$R5,"&gt;=0")</f>
        <v>7</v>
      </c>
      <c r="V5" s="108">
        <f>IF(AND(ISNUMBER(O6),ISNUMBER(Q6),ISNUMBER(F6),ISNUMBER(H6),ISNUMBER(I6),ISNUMBER(K6),ISNUMBER(L6),ISNUMBER(N6),ISNUMBER(R6),ISNUMBER(T6)),F6-H6+I6-K6+L6-N6+O6-Q6+R6-T6,"pooleli")</f>
        <v>13</v>
      </c>
      <c r="W5" s="38">
        <f>RANK($U5,$U$5:$U$16,-1)</f>
        <v>4</v>
      </c>
      <c r="X5" s="38">
        <f>RANK($V5,$V$5:$V$16,-1)*0.01</f>
        <v>0.04</v>
      </c>
      <c r="Y5" s="38">
        <f>W5+X5</f>
        <v>4.04</v>
      </c>
      <c r="Z5" s="110">
        <f>IF(AND(ISNUMBER($Y$5),ISNUMBER($Y$7),ISNUMBER($Y$9),ISNUMBER($Y$11),ISNUMBER($Y$13),ISNUMBER($Y$15)),RANK($Y5,$Y$5:$Y$16),"pooleli")</f>
        <v>3</v>
      </c>
      <c r="AC5" s="20"/>
    </row>
    <row r="6" spans="1:29" s="14" customFormat="1" ht="28.05" customHeight="1" x14ac:dyDescent="0.3">
      <c r="A6" s="115"/>
      <c r="B6" s="117"/>
      <c r="C6" s="103"/>
      <c r="D6" s="104"/>
      <c r="E6" s="105"/>
      <c r="F6" s="29">
        <v>8</v>
      </c>
      <c r="G6" s="30" t="s">
        <v>12</v>
      </c>
      <c r="H6" s="31">
        <v>3</v>
      </c>
      <c r="I6" s="29">
        <v>5</v>
      </c>
      <c r="J6" s="30" t="s">
        <v>12</v>
      </c>
      <c r="K6" s="31">
        <v>13</v>
      </c>
      <c r="L6" s="29">
        <v>10</v>
      </c>
      <c r="M6" s="30" t="s">
        <v>12</v>
      </c>
      <c r="N6" s="31">
        <v>5</v>
      </c>
      <c r="O6" s="29">
        <v>4</v>
      </c>
      <c r="P6" s="30" t="s">
        <v>12</v>
      </c>
      <c r="Q6" s="31">
        <v>4</v>
      </c>
      <c r="R6" s="29">
        <v>14</v>
      </c>
      <c r="S6" s="30" t="s">
        <v>12</v>
      </c>
      <c r="T6" s="31">
        <v>3</v>
      </c>
      <c r="U6" s="118"/>
      <c r="V6" s="112"/>
      <c r="W6" s="51"/>
      <c r="X6" s="51"/>
      <c r="Y6" s="51"/>
      <c r="Z6" s="113"/>
      <c r="AC6" s="20"/>
    </row>
    <row r="7" spans="1:29" s="14" customFormat="1" ht="28.05" customHeight="1" x14ac:dyDescent="0.3">
      <c r="A7" s="114">
        <f>TRANSPOSE(F4)</f>
        <v>2</v>
      </c>
      <c r="B7" s="116" t="s">
        <v>32</v>
      </c>
      <c r="C7" s="97">
        <f>IF(AND(ISNUMBER(C8),ISNUMBER(E8)),IF(C8=E8,Seadista!B6,IF(C8-E8&gt;0,Seadista!B4,Seadista!B5)),"Mängimata")</f>
        <v>0</v>
      </c>
      <c r="D7" s="98"/>
      <c r="E7" s="99"/>
      <c r="F7" s="100"/>
      <c r="G7" s="101"/>
      <c r="H7" s="102"/>
      <c r="I7" s="97">
        <f>IF(AND(ISNUMBER(I8),ISNUMBER(K8)),IF(I8=K8,Seadista!B6,IF(I8-K8&gt;0,Seadista!B4,Seadista!B5)),"Mängimata")</f>
        <v>0</v>
      </c>
      <c r="J7" s="98"/>
      <c r="K7" s="99"/>
      <c r="L7" s="97">
        <f>IF(AND(ISNUMBER(L8),ISNUMBER(N8)),IF(L8=N8,Seadista!B6,IF(L8-N8&gt;0,Seadista!B4,Seadista!B5)),"Mängimata")</f>
        <v>0</v>
      </c>
      <c r="M7" s="98"/>
      <c r="N7" s="99"/>
      <c r="O7" s="97">
        <f>IF(AND(ISNUMBER(O8),ISNUMBER(Q8)),IF(O8=Q8,Seadista!$B$6,IF(O8-Q8&gt;0,Seadista!$B$4,Seadista!$B$5)),"Mängimata")</f>
        <v>0</v>
      </c>
      <c r="P7" s="98"/>
      <c r="Q7" s="99"/>
      <c r="R7" s="97">
        <f>IF(AND(ISNUMBER(R8),ISNUMBER(T8)),IF(R8=T8,Seadista!$B$6,IF(R8-T8&gt;0,Seadista!$B$4,Seadista!$B$5)),"Mängimata")</f>
        <v>0</v>
      </c>
      <c r="S7" s="98"/>
      <c r="T7" s="99"/>
      <c r="U7" s="106">
        <f>SUMIF($C7:$R7,"&gt;=0")</f>
        <v>0</v>
      </c>
      <c r="V7" s="108">
        <f>IF(AND(ISNUMBER(C8),ISNUMBER(E8),ISNUMBER(I8),ISNUMBER(K8),ISNUMBER(L8),ISNUMBER(N8),ISNUMBER(O8),ISNUMBER(Q8),ISNUMBER(R8),ISNUMBER(T8)),C8-E8+I8-K8+L8-N8+O8-Q8+R8-T8,"pooleli")</f>
        <v>-31</v>
      </c>
      <c r="W7" s="38">
        <f>RANK($U7,$U$5:$U$16,-1)</f>
        <v>1</v>
      </c>
      <c r="X7" s="38">
        <f>RANK($V7,$V$5:$V$16,-1)*0.01</f>
        <v>0.02</v>
      </c>
      <c r="Y7" s="38">
        <f>W7+X7</f>
        <v>1.02</v>
      </c>
      <c r="Z7" s="110">
        <f>IF(AND(ISNUMBER($Y$5),ISNUMBER($Y$7),ISNUMBER($Y$9),ISNUMBER($Y$11),ISNUMBER($Y$13),ISNUMBER($Y$15)),RANK($Y7,$Y$5:$Y$16),"pooleli")</f>
        <v>6</v>
      </c>
      <c r="AC7" s="20"/>
    </row>
    <row r="8" spans="1:29" s="14" customFormat="1" ht="28.05" customHeight="1" x14ac:dyDescent="0.3">
      <c r="A8" s="115"/>
      <c r="B8" s="117"/>
      <c r="C8" s="29">
        <f>IF(ISBLANK(H6),"",H6)</f>
        <v>3</v>
      </c>
      <c r="D8" s="30" t="s">
        <v>12</v>
      </c>
      <c r="E8" s="31">
        <f>IF(ISBLANK(F6),"",F6)</f>
        <v>8</v>
      </c>
      <c r="F8" s="103"/>
      <c r="G8" s="104"/>
      <c r="H8" s="105"/>
      <c r="I8" s="29">
        <v>1</v>
      </c>
      <c r="J8" s="30" t="s">
        <v>12</v>
      </c>
      <c r="K8" s="31">
        <v>14</v>
      </c>
      <c r="L8" s="29">
        <v>2</v>
      </c>
      <c r="M8" s="30" t="s">
        <v>12</v>
      </c>
      <c r="N8" s="31">
        <v>5</v>
      </c>
      <c r="O8" s="29">
        <v>1</v>
      </c>
      <c r="P8" s="30" t="s">
        <v>12</v>
      </c>
      <c r="Q8" s="31">
        <v>7</v>
      </c>
      <c r="R8" s="29">
        <v>4</v>
      </c>
      <c r="S8" s="30" t="s">
        <v>12</v>
      </c>
      <c r="T8" s="31">
        <v>8</v>
      </c>
      <c r="U8" s="107"/>
      <c r="V8" s="112"/>
      <c r="W8" s="38"/>
      <c r="X8" s="38"/>
      <c r="Y8" s="38"/>
      <c r="Z8" s="113"/>
      <c r="AC8" s="20"/>
    </row>
    <row r="9" spans="1:29" s="14" customFormat="1" ht="28.05" customHeight="1" x14ac:dyDescent="0.3">
      <c r="A9" s="114">
        <f>TRANSPOSE(I4)</f>
        <v>3</v>
      </c>
      <c r="B9" s="116" t="s">
        <v>45</v>
      </c>
      <c r="C9" s="97">
        <f>IF(AND(ISNUMBER(C10),ISNUMBER(E10)),IF(C10=E10,Seadista!B6,IF(C10-E10&gt;0,Seadista!B4,Seadista!B5)),"Mängimata")</f>
        <v>2</v>
      </c>
      <c r="D9" s="98"/>
      <c r="E9" s="99"/>
      <c r="F9" s="97">
        <f>IF(AND(ISNUMBER(F10),ISNUMBER(H10)),IF(F10=H10,Seadista!B6,IF(F10-H10&gt;0,Seadista!B4,Seadista!B5)),"Mängimata")</f>
        <v>2</v>
      </c>
      <c r="G9" s="98"/>
      <c r="H9" s="99"/>
      <c r="I9" s="100"/>
      <c r="J9" s="101"/>
      <c r="K9" s="102"/>
      <c r="L9" s="97">
        <f>IF(AND(ISNUMBER(L10),ISNUMBER(N10)),IF(L10=N10,Seadista!B6,IF(L10-N10&gt;0,Seadista!B4,Seadista!B5)),"Mängimata")</f>
        <v>2</v>
      </c>
      <c r="M9" s="98"/>
      <c r="N9" s="99"/>
      <c r="O9" s="97">
        <f>IF(AND(ISNUMBER(O10),ISNUMBER(Q10)),IF(O10=Q10,Seadista!$B$6,IF(O10-Q10&gt;0,Seadista!$B$4,Seadista!$B$5)),"Mängimata")</f>
        <v>2</v>
      </c>
      <c r="P9" s="98"/>
      <c r="Q9" s="99"/>
      <c r="R9" s="97">
        <f>IF(AND(ISNUMBER(R10),ISNUMBER(T10)),IF(R10=T10,Seadista!$B$6,IF(R10-T10&gt;0,Seadista!$B$4,Seadista!$B$5)),"Mängimata")</f>
        <v>2</v>
      </c>
      <c r="S9" s="98"/>
      <c r="T9" s="99"/>
      <c r="U9" s="118">
        <f>SUMIF($C9:$R9,"&gt;=0")</f>
        <v>10</v>
      </c>
      <c r="V9" s="108">
        <f>IF(AND(ISNUMBER(F10),ISNUMBER(H10),ISNUMBER(C10),ISNUMBER(E10),ISNUMBER(L10),ISNUMBER(N10),ISNUMBER(O10),ISNUMBER(Q10),ISNUMBER(R10),ISNUMBER(T10)),F10-H10+C10-E10+L10-N10+O10-Q10+R10-T10,"pooleli")</f>
        <v>58</v>
      </c>
      <c r="W9" s="38">
        <f>RANK($U9,$U$5:$U$16,-1)</f>
        <v>6</v>
      </c>
      <c r="X9" s="38">
        <f>RANK($V9,$V$5:$V$16,-1)*0.01</f>
        <v>0.06</v>
      </c>
      <c r="Y9" s="38">
        <f>W9+X9</f>
        <v>6.06</v>
      </c>
      <c r="Z9" s="110">
        <f>IF(AND(ISNUMBER($Y$5),ISNUMBER($Y$7),ISNUMBER($Y$9),ISNUMBER($Y$11),ISNUMBER($Y$13),ISNUMBER($Y$15)),RANK($Y9,$Y$5:$Y$16),"pooleli")</f>
        <v>1</v>
      </c>
      <c r="AC9" s="20"/>
    </row>
    <row r="10" spans="1:29" s="14" customFormat="1" ht="28.05" customHeight="1" x14ac:dyDescent="0.3">
      <c r="A10" s="115"/>
      <c r="B10" s="117"/>
      <c r="C10" s="29">
        <f>IF(ISBLANK(K6),"",K6)</f>
        <v>13</v>
      </c>
      <c r="D10" s="30" t="s">
        <v>12</v>
      </c>
      <c r="E10" s="31">
        <f>IF(ISBLANK(I6),"",I6)</f>
        <v>5</v>
      </c>
      <c r="F10" s="29">
        <f>IF(ISBLANK(K8),"",K8)</f>
        <v>14</v>
      </c>
      <c r="G10" s="30" t="s">
        <v>12</v>
      </c>
      <c r="H10" s="31">
        <f>IF(ISBLANK(I8),"",I8)</f>
        <v>1</v>
      </c>
      <c r="I10" s="103"/>
      <c r="J10" s="104"/>
      <c r="K10" s="105"/>
      <c r="L10" s="29">
        <v>13</v>
      </c>
      <c r="M10" s="30" t="s">
        <v>12</v>
      </c>
      <c r="N10" s="31">
        <v>2</v>
      </c>
      <c r="O10" s="29">
        <v>9</v>
      </c>
      <c r="P10" s="30" t="s">
        <v>12</v>
      </c>
      <c r="Q10" s="31">
        <v>2</v>
      </c>
      <c r="R10" s="29">
        <v>21</v>
      </c>
      <c r="S10" s="30" t="s">
        <v>12</v>
      </c>
      <c r="T10" s="31">
        <v>2</v>
      </c>
      <c r="U10" s="118"/>
      <c r="V10" s="112"/>
      <c r="W10" s="38"/>
      <c r="X10" s="38"/>
      <c r="Y10" s="38"/>
      <c r="Z10" s="113"/>
      <c r="AC10" s="20"/>
    </row>
    <row r="11" spans="1:29" s="14" customFormat="1" ht="28.05" customHeight="1" x14ac:dyDescent="0.3">
      <c r="A11" s="114">
        <f>TRANSPOSE(L4)</f>
        <v>4</v>
      </c>
      <c r="B11" s="116" t="s">
        <v>52</v>
      </c>
      <c r="C11" s="97">
        <f>IF(AND(ISNUMBER(C12),ISNUMBER(E12)),IF(C12=E12,Seadista!$B$6,IF(C12-E12&gt;0,Seadista!$B$4,Seadista!$B$5)),"Mängimata")</f>
        <v>0</v>
      </c>
      <c r="D11" s="98"/>
      <c r="E11" s="99"/>
      <c r="F11" s="97">
        <f>IF(AND(ISNUMBER(F12),ISNUMBER(H12)),IF(F12=H12,Seadista!$B$6,IF(F12-H12&gt;0,Seadista!$B$4,Seadista!$B$5)),"Mängimata")</f>
        <v>2</v>
      </c>
      <c r="G11" s="98"/>
      <c r="H11" s="99"/>
      <c r="I11" s="97">
        <f>IF(AND(ISNUMBER(I12),ISNUMBER(K12)),IF(I12=K12,Seadista!$B$6,IF(I12-K12&gt;0,Seadista!$B$4,Seadista!$B$5)),"Mängimata")</f>
        <v>0</v>
      </c>
      <c r="J11" s="98"/>
      <c r="K11" s="99"/>
      <c r="L11" s="100"/>
      <c r="M11" s="101"/>
      <c r="N11" s="102"/>
      <c r="O11" s="97">
        <f>IF(AND(ISNUMBER(O12),ISNUMBER(Q12)),IF(O12=Q12,Seadista!$B$6,IF(O12-Q12&gt;0,Seadista!$B$4,Seadista!$B$5)),"Mängimata")</f>
        <v>0</v>
      </c>
      <c r="P11" s="98"/>
      <c r="Q11" s="99"/>
      <c r="R11" s="97">
        <f>IF(AND(ISNUMBER(R12),ISNUMBER(T12)),IF(R12=T12,Seadista!$B$6,IF(R12-T12&gt;0,Seadista!$B$4,Seadista!$B$5)),"Mängimata")</f>
        <v>2</v>
      </c>
      <c r="S11" s="98"/>
      <c r="T11" s="99"/>
      <c r="U11" s="106">
        <f>SUMIF($C11:$R11,"&gt;=0")</f>
        <v>4</v>
      </c>
      <c r="V11" s="108">
        <f>IF(AND(ISNUMBER(F12),ISNUMBER(H12),ISNUMBER(I12),ISNUMBER(K12),ISNUMBER(C12),ISNUMBER(E12),ISNUMBER(O12),ISNUMBER(Q12),ISNUMBER(R12),ISNUMBER(T12)),F12-H12+I12-K12+C12-E12+O12-Q12+R12-T12,"pooleli")</f>
        <v>-22</v>
      </c>
      <c r="W11" s="38">
        <f>RANK($U11,$U$5:$U$16,-1)</f>
        <v>3</v>
      </c>
      <c r="X11" s="38">
        <f>RANK($V11,$V$5:$V$16,-1)*0.01</f>
        <v>0.03</v>
      </c>
      <c r="Y11" s="38">
        <f>W11+X11</f>
        <v>3.03</v>
      </c>
      <c r="Z11" s="110">
        <f>IF(AND(ISNUMBER($Y$5),ISNUMBER($Y$7),ISNUMBER($Y$9),ISNUMBER($Y$11),ISNUMBER($Y$13),ISNUMBER($Y$15)),RANK($Y11,$Y$5:$Y$16),"pooleli")</f>
        <v>4</v>
      </c>
      <c r="AC11" s="20"/>
    </row>
    <row r="12" spans="1:29" s="14" customFormat="1" ht="28.05" customHeight="1" x14ac:dyDescent="0.3">
      <c r="A12" s="115"/>
      <c r="B12" s="117"/>
      <c r="C12" s="29">
        <f>IF(ISBLANK(N6),"",N6)</f>
        <v>5</v>
      </c>
      <c r="D12" s="30" t="s">
        <v>12</v>
      </c>
      <c r="E12" s="31">
        <f>IF(ISBLANK(L6),"",L6)</f>
        <v>10</v>
      </c>
      <c r="F12" s="29">
        <f>IF(ISBLANK(N8),"",N8)</f>
        <v>5</v>
      </c>
      <c r="G12" s="30" t="s">
        <v>12</v>
      </c>
      <c r="H12" s="31">
        <f>IF(ISBLANK(L8),"",L8)</f>
        <v>2</v>
      </c>
      <c r="I12" s="29">
        <f>IF(ISBLANK(N10),"",N10)</f>
        <v>2</v>
      </c>
      <c r="J12" s="30" t="s">
        <v>12</v>
      </c>
      <c r="K12" s="31">
        <f>IF(ISBLANK(L10),"",L10)</f>
        <v>13</v>
      </c>
      <c r="L12" s="103"/>
      <c r="M12" s="104"/>
      <c r="N12" s="105"/>
      <c r="O12" s="29">
        <v>1</v>
      </c>
      <c r="P12" s="30" t="s">
        <v>12</v>
      </c>
      <c r="Q12" s="31">
        <v>12</v>
      </c>
      <c r="R12" s="29">
        <v>7</v>
      </c>
      <c r="S12" s="30" t="s">
        <v>12</v>
      </c>
      <c r="T12" s="31">
        <v>5</v>
      </c>
      <c r="U12" s="107"/>
      <c r="V12" s="112"/>
      <c r="W12" s="38"/>
      <c r="X12" s="38"/>
      <c r="Y12" s="38"/>
      <c r="Z12" s="113"/>
      <c r="AC12" s="20"/>
    </row>
    <row r="13" spans="1:29" s="14" customFormat="1" ht="28.05" customHeight="1" x14ac:dyDescent="0.3">
      <c r="A13" s="114">
        <f>TRANSPOSE(O4)</f>
        <v>5</v>
      </c>
      <c r="B13" s="116" t="s">
        <v>39</v>
      </c>
      <c r="C13" s="97">
        <f>IF(AND(ISNUMBER(C14),ISNUMBER(E14)),IF(C14=E14,Seadista!$B$6,IF(C14-E14&gt;0,Seadista!$B$4,Seadista!$B$5)),"Mängimata")</f>
        <v>1</v>
      </c>
      <c r="D13" s="98"/>
      <c r="E13" s="99"/>
      <c r="F13" s="97">
        <f>IF(AND(ISNUMBER(F14),ISNUMBER(H14)),IF(F14=H14,Seadista!$B$6,IF(F14-H14&gt;0,Seadista!$B$4,Seadista!$B$5)),"Mängimata")</f>
        <v>2</v>
      </c>
      <c r="G13" s="98"/>
      <c r="H13" s="99"/>
      <c r="I13" s="97">
        <f>IF(AND(ISNUMBER(I14),ISNUMBER(K14)),IF(I14=K14,Seadista!$B$6,IF(I14-K14&gt;0,Seadista!$B$4,Seadista!$B$5)),"Mängimata")</f>
        <v>0</v>
      </c>
      <c r="J13" s="98"/>
      <c r="K13" s="99"/>
      <c r="L13" s="97">
        <f>IF(AND(ISNUMBER(L14),ISNUMBER(N14)),IF(L14=N14,Seadista!$B$6,IF(L14-N14&gt;0,Seadista!$B$4,Seadista!$B$5)),"Mängimata")</f>
        <v>2</v>
      </c>
      <c r="M13" s="98"/>
      <c r="N13" s="99"/>
      <c r="O13" s="100"/>
      <c r="P13" s="101"/>
      <c r="Q13" s="102"/>
      <c r="R13" s="97">
        <f>IF(AND(ISNUMBER(R14),ISNUMBER(T14)),IF(R14=T14,Seadista!$B$6,IF(R14-T14&gt;0,Seadista!$B$4,Seadista!$B$5)),"Mängimata")</f>
        <v>2</v>
      </c>
      <c r="S13" s="98"/>
      <c r="T13" s="99"/>
      <c r="U13" s="106">
        <f>SUMIF($C13:$R13,"&gt;=0")</f>
        <v>7</v>
      </c>
      <c r="V13" s="108">
        <f>IF(AND(ISNUMBER(C14),ISNUMBER(E14),ISNUMBER(F14),ISNUMBER(H14),ISNUMBER(I14),ISNUMBER(K14),ISNUMBER(L14),ISNUMBER(N14),ISNUMBER(R14),ISNUMBER(T14)),C14-E14+F14-H14+I14-K14+L14-N14+R14-T14,"pooleli")</f>
        <v>15</v>
      </c>
      <c r="W13" s="38">
        <f>RANK($U13,$U$5:$U$16,-1)</f>
        <v>4</v>
      </c>
      <c r="X13" s="38">
        <f>RANK($V13,$V$5:$V$16,-1)*0.01</f>
        <v>0.05</v>
      </c>
      <c r="Y13" s="38">
        <f>W13+X13</f>
        <v>4.05</v>
      </c>
      <c r="Z13" s="110">
        <f>IF(AND(ISNUMBER($Y$5),ISNUMBER($Y$7),ISNUMBER($Y$9),ISNUMBER($Y$11),ISNUMBER($Y$13),ISNUMBER($Y$15)),RANK($Y13,$Y$5:$Y$16),"pooleli")</f>
        <v>2</v>
      </c>
    </row>
    <row r="14" spans="1:29" s="14" customFormat="1" ht="28.05" customHeight="1" x14ac:dyDescent="0.3">
      <c r="A14" s="115"/>
      <c r="B14" s="117"/>
      <c r="C14" s="29">
        <f>IF(ISBLANK(Q$6),"",Q$6)</f>
        <v>4</v>
      </c>
      <c r="D14" s="30"/>
      <c r="E14" s="31">
        <f>IF(ISBLANK(O6),"",O6)</f>
        <v>4</v>
      </c>
      <c r="F14" s="29">
        <f>IF(ISBLANK(Q8),"",Q8)</f>
        <v>7</v>
      </c>
      <c r="G14" s="30" t="s">
        <v>12</v>
      </c>
      <c r="H14" s="31">
        <f>IF(ISBLANK(O8),"",O8)</f>
        <v>1</v>
      </c>
      <c r="I14" s="29">
        <f>IF(ISBLANK(Q10),"",Q10)</f>
        <v>2</v>
      </c>
      <c r="J14" s="30" t="s">
        <v>12</v>
      </c>
      <c r="K14" s="31">
        <f>IF(ISBLANK(O10),"",O10)</f>
        <v>9</v>
      </c>
      <c r="L14" s="29">
        <f>IF(ISBLANK(Q12),"",Q12)</f>
        <v>12</v>
      </c>
      <c r="M14" s="30" t="s">
        <v>12</v>
      </c>
      <c r="N14" s="31">
        <f>IF(ISBLANK(O12),"",O12)</f>
        <v>1</v>
      </c>
      <c r="O14" s="103"/>
      <c r="P14" s="104"/>
      <c r="Q14" s="105"/>
      <c r="R14" s="29">
        <v>9</v>
      </c>
      <c r="S14" s="30" t="s">
        <v>12</v>
      </c>
      <c r="T14" s="31">
        <v>4</v>
      </c>
      <c r="U14" s="107"/>
      <c r="V14" s="112"/>
      <c r="W14" s="38"/>
      <c r="X14" s="38"/>
      <c r="Y14" s="38"/>
      <c r="Z14" s="113"/>
    </row>
    <row r="15" spans="1:29" s="16" customFormat="1" ht="28.05" customHeight="1" thickBot="1" x14ac:dyDescent="0.3">
      <c r="A15" s="114">
        <f>TRANSPOSE(R4)</f>
        <v>6</v>
      </c>
      <c r="B15" s="116" t="s">
        <v>53</v>
      </c>
      <c r="C15" s="97">
        <f>IF(AND(ISNUMBER(C16),ISNUMBER(E16)),IF(C16=E16,Seadista!$B$6,IF(C16-E16&gt;0,Seadista!$B$4,Seadista!$B$5)),"Mängimata")</f>
        <v>0</v>
      </c>
      <c r="D15" s="98"/>
      <c r="E15" s="99"/>
      <c r="F15" s="97">
        <f>IF(AND(ISNUMBER(F16),ISNUMBER(H16)),IF(F16=H16,Seadista!$B$6,IF(F16-H16&gt;0,Seadista!$B$4,Seadista!$B$5)),"Mängimata")</f>
        <v>2</v>
      </c>
      <c r="G15" s="98"/>
      <c r="H15" s="99"/>
      <c r="I15" s="97">
        <f>IF(AND(ISNUMBER(I16),ISNUMBER(K16)),IF(I16=K16,Seadista!$B$6,IF(I16-K16&gt;0,Seadista!$B$4,Seadista!$B$5)),"Mängimata")</f>
        <v>0</v>
      </c>
      <c r="J15" s="98"/>
      <c r="K15" s="99"/>
      <c r="L15" s="97">
        <f>IF(AND(ISNUMBER(L16),ISNUMBER(N16)),IF(L16=N16,Seadista!$B$6,IF(L16-N16&gt;0,Seadista!$B$4,Seadista!$B$5)),"Mängimata")</f>
        <v>0</v>
      </c>
      <c r="M15" s="98"/>
      <c r="N15" s="99"/>
      <c r="O15" s="97">
        <f>IF(AND(ISNUMBER(O16),ISNUMBER(Q16)),IF(O16=Q16,Seadista!$B$6,IF(O16-Q16&gt;0,Seadista!$B$4,Seadista!$B$5)),"Mängimata")</f>
        <v>0</v>
      </c>
      <c r="P15" s="98"/>
      <c r="Q15" s="99"/>
      <c r="R15" s="100"/>
      <c r="S15" s="101"/>
      <c r="T15" s="102"/>
      <c r="U15" s="106">
        <f>SUMIF($C15:$S15,"&gt;=0")</f>
        <v>2</v>
      </c>
      <c r="V15" s="108">
        <f>IF(AND(ISNUMBER(C16),ISNUMBER(E16),ISNUMBER(F16),ISNUMBER(H16),ISNUMBER(I16),ISNUMBER(K16),ISNUMBER(L16),ISNUMBER(N16),ISNUMBER(O16),ISNUMBER(Q16)),C16-E16+F16-H16+I16-K16+L16-N16+O16-Q16,"pooleli")</f>
        <v>-33</v>
      </c>
      <c r="W15" s="41">
        <f>RANK($U15,$U$5:$U$16,-1)</f>
        <v>2</v>
      </c>
      <c r="X15" s="41">
        <f>RANK($V15,$V$5:$V$16,-1)*0.01</f>
        <v>0.01</v>
      </c>
      <c r="Y15" s="41">
        <f>W15+X15</f>
        <v>2.0099999999999998</v>
      </c>
      <c r="Z15" s="110">
        <f>IF(AND(ISNUMBER($Y$5),ISNUMBER($Y$7),ISNUMBER($Y$9),ISNUMBER($Y$11),ISNUMBER($Y$13),ISNUMBER($Y$15)),RANK($Y15,$Y$5:$Y$16),"pooleli")</f>
        <v>5</v>
      </c>
    </row>
    <row r="16" spans="1:29" s="16" customFormat="1" ht="28.05" customHeight="1" x14ac:dyDescent="0.25">
      <c r="A16" s="115"/>
      <c r="B16" s="117"/>
      <c r="C16" s="29">
        <f>IF(ISBLANK(T$6),"",T$6)</f>
        <v>3</v>
      </c>
      <c r="D16" s="30" t="s">
        <v>12</v>
      </c>
      <c r="E16" s="31">
        <f>IF(ISBLANK(R$6),"",R$6)</f>
        <v>14</v>
      </c>
      <c r="F16" s="29">
        <f>IF(ISBLANK(T8),"",T8)</f>
        <v>8</v>
      </c>
      <c r="G16" s="30" t="s">
        <v>12</v>
      </c>
      <c r="H16" s="31">
        <f>IF(ISBLANK(R8),"",R8)</f>
        <v>4</v>
      </c>
      <c r="I16" s="29">
        <f>IF(ISBLANK(T10),"",T10)</f>
        <v>2</v>
      </c>
      <c r="J16" s="30" t="s">
        <v>12</v>
      </c>
      <c r="K16" s="31">
        <f>IF(ISBLANK(R10),"",R10)</f>
        <v>21</v>
      </c>
      <c r="L16" s="29">
        <f>IF(ISBLANK(T12),"",T12)</f>
        <v>5</v>
      </c>
      <c r="M16" s="30" t="s">
        <v>12</v>
      </c>
      <c r="N16" s="31">
        <f>IF(ISBLANK(R12),"",R12)</f>
        <v>7</v>
      </c>
      <c r="O16" s="29">
        <f>IF(ISBLANK(T14),"",T14)</f>
        <v>4</v>
      </c>
      <c r="P16" s="30" t="s">
        <v>12</v>
      </c>
      <c r="Q16" s="31">
        <f>IF(ISBLANK(R14),"",R14)</f>
        <v>9</v>
      </c>
      <c r="R16" s="103"/>
      <c r="S16" s="104"/>
      <c r="T16" s="105"/>
      <c r="U16" s="107"/>
      <c r="V16" s="109"/>
      <c r="W16" s="36"/>
      <c r="X16" s="36"/>
      <c r="Y16" s="36"/>
      <c r="Z16" s="111"/>
    </row>
  </sheetData>
  <mergeCells count="73">
    <mergeCell ref="Z13:Z14"/>
    <mergeCell ref="A15:A16"/>
    <mergeCell ref="B15:B16"/>
    <mergeCell ref="C15:E15"/>
    <mergeCell ref="F15:H15"/>
    <mergeCell ref="I15:K15"/>
    <mergeCell ref="L15:N15"/>
    <mergeCell ref="O15:Q15"/>
    <mergeCell ref="R15:T16"/>
    <mergeCell ref="U15:U16"/>
    <mergeCell ref="V15:V16"/>
    <mergeCell ref="Z15:Z16"/>
    <mergeCell ref="L13:N13"/>
    <mergeCell ref="O13:Q14"/>
    <mergeCell ref="R13:T13"/>
    <mergeCell ref="U13:U14"/>
    <mergeCell ref="V13:V14"/>
    <mergeCell ref="A13:A14"/>
    <mergeCell ref="B13:B14"/>
    <mergeCell ref="C13:E13"/>
    <mergeCell ref="F13:H13"/>
    <mergeCell ref="I13:K13"/>
    <mergeCell ref="Z9:Z10"/>
    <mergeCell ref="A11:A12"/>
    <mergeCell ref="B11:B12"/>
    <mergeCell ref="C11:E11"/>
    <mergeCell ref="F11:H11"/>
    <mergeCell ref="I11:K11"/>
    <mergeCell ref="L11:N12"/>
    <mergeCell ref="O11:Q11"/>
    <mergeCell ref="R11:T11"/>
    <mergeCell ref="U11:U12"/>
    <mergeCell ref="V11:V12"/>
    <mergeCell ref="Z11:Z12"/>
    <mergeCell ref="L9:N9"/>
    <mergeCell ref="O9:Q9"/>
    <mergeCell ref="R9:T9"/>
    <mergeCell ref="U9:U10"/>
    <mergeCell ref="V9:V10"/>
    <mergeCell ref="A9:A10"/>
    <mergeCell ref="B9:B10"/>
    <mergeCell ref="C9:E9"/>
    <mergeCell ref="F9:H9"/>
    <mergeCell ref="I9:K10"/>
    <mergeCell ref="Z5:Z6"/>
    <mergeCell ref="A7:A8"/>
    <mergeCell ref="B7:B8"/>
    <mergeCell ref="C7:E7"/>
    <mergeCell ref="F7:H8"/>
    <mergeCell ref="I7:K7"/>
    <mergeCell ref="L7:N7"/>
    <mergeCell ref="O7:Q7"/>
    <mergeCell ref="R7:T7"/>
    <mergeCell ref="U7:U8"/>
    <mergeCell ref="V7:V8"/>
    <mergeCell ref="Z7:Z8"/>
    <mergeCell ref="L5:N5"/>
    <mergeCell ref="O5:Q5"/>
    <mergeCell ref="R5:T5"/>
    <mergeCell ref="U5:U6"/>
    <mergeCell ref="V5:V6"/>
    <mergeCell ref="A5:A6"/>
    <mergeCell ref="B5:B6"/>
    <mergeCell ref="C5:E6"/>
    <mergeCell ref="F5:H5"/>
    <mergeCell ref="I5:K5"/>
    <mergeCell ref="A3:Z3"/>
    <mergeCell ref="C4:E4"/>
    <mergeCell ref="F4:H4"/>
    <mergeCell ref="I4:K4"/>
    <mergeCell ref="L4:N4"/>
    <mergeCell ref="O4:Q4"/>
    <mergeCell ref="R4:T4"/>
  </mergeCells>
  <printOptions horizontalCentered="1"/>
  <pageMargins left="0.51181102362204722" right="0.27559055118110237" top="0.74803149606299213" bottom="0.51181102362204722"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16"/>
  <sheetViews>
    <sheetView zoomScale="90" zoomScaleNormal="90" workbookViewId="0">
      <selection activeCell="Z7" sqref="Z7:Z8"/>
    </sheetView>
  </sheetViews>
  <sheetFormatPr defaultRowHeight="15.6" x14ac:dyDescent="0.3"/>
  <cols>
    <col min="1" max="1" width="4.5546875" style="21" customWidth="1"/>
    <col min="2" max="2" width="27.332031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5" width="4.6640625" style="22" customWidth="1"/>
    <col min="16" max="16" width="2" style="22" customWidth="1"/>
    <col min="17" max="18" width="4.6640625" style="22" customWidth="1"/>
    <col min="19" max="19" width="2" style="22" customWidth="1"/>
    <col min="20" max="20" width="4.6640625" style="22" customWidth="1"/>
    <col min="21" max="22" width="10.6640625" style="16" customWidth="1"/>
    <col min="23" max="25" width="14.44140625" style="18" hidden="1" customWidth="1"/>
    <col min="26" max="26" width="10.88671875" style="18" customWidth="1"/>
  </cols>
  <sheetData>
    <row r="1" spans="1:26" s="15" customFormat="1" ht="52.5" customHeight="1" x14ac:dyDescent="0.3">
      <c r="B1" s="87" t="str">
        <f>TRANSPOSE(Seadista!A9)</f>
        <v>Mesikäpa Minikäsipallimängud 2018</v>
      </c>
      <c r="N1" s="14"/>
      <c r="O1" s="14"/>
      <c r="P1" s="14"/>
      <c r="Q1" s="14"/>
    </row>
    <row r="2" spans="1:26" s="16" customFormat="1" ht="37.5" customHeight="1" x14ac:dyDescent="0.25">
      <c r="B2" s="89" t="str">
        <f>TRANSPOSE(Seadista!A12)</f>
        <v>Põlva 21.aprill</v>
      </c>
      <c r="C2" s="17"/>
      <c r="D2" s="17"/>
      <c r="E2" s="17"/>
      <c r="F2" s="17"/>
      <c r="G2" s="17"/>
      <c r="H2" s="17"/>
      <c r="I2" s="17"/>
      <c r="J2" s="17"/>
      <c r="K2" s="17"/>
      <c r="N2" s="18"/>
      <c r="O2" s="18"/>
      <c r="P2" s="18"/>
      <c r="Q2" s="18"/>
    </row>
    <row r="3" spans="1:26" s="19" customFormat="1" ht="30" customHeight="1" x14ac:dyDescent="0.3">
      <c r="A3" s="119" t="s">
        <v>55</v>
      </c>
      <c r="B3" s="120"/>
      <c r="C3" s="120"/>
      <c r="D3" s="120"/>
      <c r="E3" s="120"/>
      <c r="F3" s="120"/>
      <c r="G3" s="120"/>
      <c r="H3" s="120"/>
      <c r="I3" s="120"/>
      <c r="J3" s="120"/>
      <c r="K3" s="120"/>
      <c r="L3" s="120"/>
      <c r="M3" s="120"/>
      <c r="N3" s="120"/>
      <c r="O3" s="120"/>
      <c r="P3" s="120"/>
      <c r="Q3" s="120"/>
      <c r="R3" s="120"/>
      <c r="S3" s="120"/>
      <c r="T3" s="120"/>
      <c r="U3" s="120"/>
      <c r="V3" s="120"/>
      <c r="W3" s="120"/>
      <c r="X3" s="120"/>
      <c r="Y3" s="120"/>
      <c r="Z3" s="121"/>
    </row>
    <row r="4" spans="1:26" s="20" customFormat="1" ht="20.25" customHeight="1" x14ac:dyDescent="0.3">
      <c r="A4" s="52"/>
      <c r="B4" s="53" t="s">
        <v>6</v>
      </c>
      <c r="C4" s="122">
        <v>1</v>
      </c>
      <c r="D4" s="123"/>
      <c r="E4" s="124"/>
      <c r="F4" s="122">
        <v>2</v>
      </c>
      <c r="G4" s="123"/>
      <c r="H4" s="124"/>
      <c r="I4" s="122">
        <v>3</v>
      </c>
      <c r="J4" s="123"/>
      <c r="K4" s="124"/>
      <c r="L4" s="122">
        <v>4</v>
      </c>
      <c r="M4" s="123"/>
      <c r="N4" s="124"/>
      <c r="O4" s="122">
        <v>5</v>
      </c>
      <c r="P4" s="123"/>
      <c r="Q4" s="124"/>
      <c r="R4" s="122">
        <v>6</v>
      </c>
      <c r="S4" s="123"/>
      <c r="T4" s="124"/>
      <c r="U4" s="25" t="s">
        <v>7</v>
      </c>
      <c r="V4" s="25" t="s">
        <v>8</v>
      </c>
      <c r="W4" s="54" t="s">
        <v>9</v>
      </c>
      <c r="X4" s="54" t="s">
        <v>10</v>
      </c>
      <c r="Y4" s="54"/>
      <c r="Z4" s="25" t="s">
        <v>11</v>
      </c>
    </row>
    <row r="5" spans="1:26" s="14" customFormat="1" ht="28.05" customHeight="1" x14ac:dyDescent="0.3">
      <c r="A5" s="114">
        <f>TRANSPOSE(C4)</f>
        <v>1</v>
      </c>
      <c r="B5" s="116" t="s">
        <v>44</v>
      </c>
      <c r="C5" s="100"/>
      <c r="D5" s="101"/>
      <c r="E5" s="102"/>
      <c r="F5" s="97">
        <f>IF(AND(ISNUMBER(F6),ISNUMBER(H6)),IF(F6=H6,Seadista!B6,IF(F6-H6&gt;0,Seadista!B4,Seadista!B5)),"Mängimata")</f>
        <v>1</v>
      </c>
      <c r="G5" s="98"/>
      <c r="H5" s="99"/>
      <c r="I5" s="97">
        <f>IF(AND(ISNUMBER(I6),ISNUMBER(K6)),IF(I6=K6,Seadista!B6,IF(I6-K6&gt;0,Seadista!B4,Seadista!B5)),"Mängimata")</f>
        <v>0</v>
      </c>
      <c r="J5" s="98"/>
      <c r="K5" s="99"/>
      <c r="L5" s="97">
        <f>IF(AND(ISNUMBER(L6),ISNUMBER(N6)),IF(L6=N6,Seadista!$B$6,IF(L6-N6&gt;0,Seadista!$B$4,Seadista!$B$5)),"Mängimata")</f>
        <v>2</v>
      </c>
      <c r="M5" s="98"/>
      <c r="N5" s="99"/>
      <c r="O5" s="97">
        <f>IF(AND(ISNUMBER(O6),ISNUMBER(Q6)),IF(O6=Q6,Seadista!$B$6,IF(O6-Q6&gt;0,Seadista!$B$4,Seadista!$B$5)),"Mängimata")</f>
        <v>2</v>
      </c>
      <c r="P5" s="98"/>
      <c r="Q5" s="99"/>
      <c r="R5" s="97">
        <f>IF(AND(ISNUMBER(R6),ISNUMBER(T6)),IF(R6=T6,Seadista!$B$6,IF(R6-T6&gt;0,Seadista!$B$4,Seadista!$B$5)),"Mängimata")</f>
        <v>0</v>
      </c>
      <c r="S5" s="98"/>
      <c r="T5" s="99"/>
      <c r="U5" s="106">
        <f>SUMIF($C5:$R5,"&gt;=0")</f>
        <v>5</v>
      </c>
      <c r="V5" s="108">
        <f>IF(AND(ISNUMBER(O6),ISNUMBER(Q6),ISNUMBER(F6),ISNUMBER(H6),ISNUMBER(I6),ISNUMBER(K6),ISNUMBER(L6),ISNUMBER(N6),ISNUMBER(R6),ISNUMBER(T6)),F6-H6+I6-K6+L6-N6+O6-Q6+R6-T6,"pooleli")</f>
        <v>5</v>
      </c>
      <c r="W5" s="38">
        <f>RANK($U5,$U$5:$U$16,-1)</f>
        <v>3</v>
      </c>
      <c r="X5" s="38">
        <f>RANK($V5,$V$5:$V$16,-1)*0.01</f>
        <v>0.03</v>
      </c>
      <c r="Y5" s="38">
        <f>W5+X5</f>
        <v>3.03</v>
      </c>
      <c r="Z5" s="110">
        <f>IF(AND(ISNUMBER($Y$5),ISNUMBER($Y$7),ISNUMBER($Y$9),ISNUMBER($Y$11),ISNUMBER($Y$13),ISNUMBER($Y$15)),RANK($Y5,$Y$5:$Y$16),"pooleli")</f>
        <v>4</v>
      </c>
    </row>
    <row r="6" spans="1:26" s="14" customFormat="1" ht="28.05" customHeight="1" x14ac:dyDescent="0.3">
      <c r="A6" s="115"/>
      <c r="B6" s="117"/>
      <c r="C6" s="103"/>
      <c r="D6" s="104"/>
      <c r="E6" s="105"/>
      <c r="F6" s="29">
        <v>7</v>
      </c>
      <c r="G6" s="30" t="s">
        <v>12</v>
      </c>
      <c r="H6" s="31">
        <v>7</v>
      </c>
      <c r="I6" s="29">
        <v>2</v>
      </c>
      <c r="J6" s="30" t="s">
        <v>12</v>
      </c>
      <c r="K6" s="31">
        <v>5</v>
      </c>
      <c r="L6" s="29">
        <v>12</v>
      </c>
      <c r="M6" s="30" t="s">
        <v>12</v>
      </c>
      <c r="N6" s="31">
        <v>9</v>
      </c>
      <c r="O6" s="29">
        <v>9</v>
      </c>
      <c r="P6" s="30" t="s">
        <v>12</v>
      </c>
      <c r="Q6" s="31">
        <v>1</v>
      </c>
      <c r="R6" s="29">
        <v>4</v>
      </c>
      <c r="S6" s="30" t="s">
        <v>12</v>
      </c>
      <c r="T6" s="31">
        <v>7</v>
      </c>
      <c r="U6" s="118"/>
      <c r="V6" s="112"/>
      <c r="W6" s="51"/>
      <c r="X6" s="51"/>
      <c r="Y6" s="51"/>
      <c r="Z6" s="113"/>
    </row>
    <row r="7" spans="1:26" s="14" customFormat="1" ht="28.05" customHeight="1" x14ac:dyDescent="0.3">
      <c r="A7" s="114">
        <f>TRANSPOSE(F4)</f>
        <v>2</v>
      </c>
      <c r="B7" s="116" t="s">
        <v>29</v>
      </c>
      <c r="C7" s="97">
        <f>IF(AND(ISNUMBER(C8),ISNUMBER(E8)),IF(C8=E8,Seadista!B6,IF(C8-E8&gt;0,Seadista!B4,Seadista!B5)),"Mängimata")</f>
        <v>1</v>
      </c>
      <c r="D7" s="98"/>
      <c r="E7" s="99"/>
      <c r="F7" s="100"/>
      <c r="G7" s="101"/>
      <c r="H7" s="102"/>
      <c r="I7" s="97">
        <f>IF(AND(ISNUMBER(I8),ISNUMBER(K8)),IF(I8=K8,Seadista!B6,IF(I8-K8&gt;0,Seadista!B4,Seadista!B5)),"Mängimata")</f>
        <v>2</v>
      </c>
      <c r="J7" s="98"/>
      <c r="K7" s="99"/>
      <c r="L7" s="97">
        <f>IF(AND(ISNUMBER(L8),ISNUMBER(N8)),IF(L8=N8,Seadista!B6,IF(L8-N8&gt;0,Seadista!B4,Seadista!B5)),"Mängimata")</f>
        <v>2</v>
      </c>
      <c r="M7" s="98"/>
      <c r="N7" s="99"/>
      <c r="O7" s="97">
        <f>IF(AND(ISNUMBER(O8),ISNUMBER(Q8)),IF(O8=Q8,Seadista!$B$6,IF(O8-Q8&gt;0,Seadista!$B$4,Seadista!$B$5)),"Mängimata")</f>
        <v>2</v>
      </c>
      <c r="P7" s="98"/>
      <c r="Q7" s="99"/>
      <c r="R7" s="97">
        <f>IF(AND(ISNUMBER(R8),ISNUMBER(T8)),IF(R8=T8,Seadista!$B$6,IF(R8-T8&gt;0,Seadista!$B$4,Seadista!$B$5)),"Mängimata")</f>
        <v>0</v>
      </c>
      <c r="S7" s="98"/>
      <c r="T7" s="99"/>
      <c r="U7" s="106">
        <f>SUMIF($C7:$R7,"&gt;=0")</f>
        <v>7</v>
      </c>
      <c r="V7" s="108">
        <f>IF(AND(ISNUMBER(C8),ISNUMBER(E8),ISNUMBER(I8),ISNUMBER(K8),ISNUMBER(L8),ISNUMBER(N8),ISNUMBER(O8),ISNUMBER(Q8),ISNUMBER(R8),ISNUMBER(T8)),C8-E8+I8-K8+L8-N8+O8-Q8+R8-T8,"pooleli")</f>
        <v>10</v>
      </c>
      <c r="W7" s="38">
        <f>RANK($U7,$U$5:$U$16,-1)</f>
        <v>4</v>
      </c>
      <c r="X7" s="38">
        <f>RANK($V7,$V$5:$V$16,-1)*0.01</f>
        <v>0.04</v>
      </c>
      <c r="Y7" s="38">
        <f>W7+X7</f>
        <v>4.04</v>
      </c>
      <c r="Z7" s="110">
        <v>2</v>
      </c>
    </row>
    <row r="8" spans="1:26" s="14" customFormat="1" ht="28.05" customHeight="1" x14ac:dyDescent="0.3">
      <c r="A8" s="115"/>
      <c r="B8" s="117"/>
      <c r="C8" s="29">
        <f>IF(ISBLANK(H6),"",H6)</f>
        <v>7</v>
      </c>
      <c r="D8" s="30" t="s">
        <v>12</v>
      </c>
      <c r="E8" s="31">
        <f>IF(ISBLANK(F6),"",F6)</f>
        <v>7</v>
      </c>
      <c r="F8" s="103"/>
      <c r="G8" s="104"/>
      <c r="H8" s="105"/>
      <c r="I8" s="29">
        <v>8</v>
      </c>
      <c r="J8" s="30" t="s">
        <v>12</v>
      </c>
      <c r="K8" s="31">
        <v>7</v>
      </c>
      <c r="L8" s="29">
        <v>9</v>
      </c>
      <c r="M8" s="30" t="s">
        <v>12</v>
      </c>
      <c r="N8" s="31">
        <v>2</v>
      </c>
      <c r="O8" s="29">
        <v>9</v>
      </c>
      <c r="P8" s="30" t="s">
        <v>12</v>
      </c>
      <c r="Q8" s="31">
        <v>4</v>
      </c>
      <c r="R8" s="29">
        <v>4</v>
      </c>
      <c r="S8" s="30" t="s">
        <v>12</v>
      </c>
      <c r="T8" s="31">
        <v>7</v>
      </c>
      <c r="U8" s="107"/>
      <c r="V8" s="112"/>
      <c r="W8" s="38"/>
      <c r="X8" s="38"/>
      <c r="Y8" s="38"/>
      <c r="Z8" s="113"/>
    </row>
    <row r="9" spans="1:26" s="14" customFormat="1" ht="28.05" customHeight="1" x14ac:dyDescent="0.3">
      <c r="A9" s="114">
        <f>TRANSPOSE(I4)</f>
        <v>3</v>
      </c>
      <c r="B9" s="116" t="s">
        <v>54</v>
      </c>
      <c r="C9" s="97">
        <f>IF(AND(ISNUMBER(C10),ISNUMBER(E10)),IF(C10=E10,Seadista!B6,IF(C10-E10&gt;0,Seadista!B4,Seadista!B5)),"Mängimata")</f>
        <v>2</v>
      </c>
      <c r="D9" s="98"/>
      <c r="E9" s="99"/>
      <c r="F9" s="97">
        <f>IF(AND(ISNUMBER(F10),ISNUMBER(H10)),IF(F10=H10,Seadista!B6,IF(F10-H10&gt;0,Seadista!B4,Seadista!B5)),"Mängimata")</f>
        <v>0</v>
      </c>
      <c r="G9" s="98"/>
      <c r="H9" s="99"/>
      <c r="I9" s="100"/>
      <c r="J9" s="101"/>
      <c r="K9" s="102"/>
      <c r="L9" s="97">
        <f>IF(AND(ISNUMBER(L10),ISNUMBER(N10)),IF(L10=N10,Seadista!B6,IF(L10-N10&gt;0,Seadista!B4,Seadista!B5)),"Mängimata")</f>
        <v>2</v>
      </c>
      <c r="M9" s="98"/>
      <c r="N9" s="99"/>
      <c r="O9" s="97">
        <f>IF(AND(ISNUMBER(O10),ISNUMBER(Q10)),IF(O10=Q10,Seadista!$B$6,IF(O10-Q10&gt;0,Seadista!$B$4,Seadista!$B$5)),"Mängimata")</f>
        <v>2</v>
      </c>
      <c r="P9" s="98"/>
      <c r="Q9" s="99"/>
      <c r="R9" s="97">
        <f>IF(AND(ISNUMBER(R10),ISNUMBER(T10)),IF(R10=T10,Seadista!$B$6,IF(R10-T10&gt;0,Seadista!$B$4,Seadista!$B$5)),"Mängimata")</f>
        <v>1</v>
      </c>
      <c r="S9" s="98"/>
      <c r="T9" s="99"/>
      <c r="U9" s="118">
        <f>SUMIF($C9:$R9,"&gt;=0")</f>
        <v>7</v>
      </c>
      <c r="V9" s="108">
        <f>IF(AND(ISNUMBER(F10),ISNUMBER(H10),ISNUMBER(C10),ISNUMBER(E10),ISNUMBER(L10),ISNUMBER(N10),ISNUMBER(O10),ISNUMBER(Q10),ISNUMBER(R10),ISNUMBER(T10)),F10-H10+C10-E10+L10-N10+O10-Q10+R10-T10,"pooleli")</f>
        <v>15</v>
      </c>
      <c r="W9" s="38">
        <f>RANK($U9,$U$5:$U$16,-1)</f>
        <v>4</v>
      </c>
      <c r="X9" s="38">
        <f>RANK($V9,$V$5:$V$16,-1)*0.01</f>
        <v>0.05</v>
      </c>
      <c r="Y9" s="38">
        <f>W9+X9</f>
        <v>4.05</v>
      </c>
      <c r="Z9" s="110">
        <v>3</v>
      </c>
    </row>
    <row r="10" spans="1:26" s="14" customFormat="1" ht="28.05" customHeight="1" x14ac:dyDescent="0.3">
      <c r="A10" s="115"/>
      <c r="B10" s="117"/>
      <c r="C10" s="29">
        <f>IF(ISBLANK(K6),"",K6)</f>
        <v>5</v>
      </c>
      <c r="D10" s="30" t="s">
        <v>12</v>
      </c>
      <c r="E10" s="31">
        <f>IF(ISBLANK(I6),"",I6)</f>
        <v>2</v>
      </c>
      <c r="F10" s="29">
        <f>IF(ISBLANK(K8),"",K8)</f>
        <v>7</v>
      </c>
      <c r="G10" s="30" t="s">
        <v>12</v>
      </c>
      <c r="H10" s="31">
        <f>IF(ISBLANK(I8),"",I8)</f>
        <v>8</v>
      </c>
      <c r="I10" s="103"/>
      <c r="J10" s="104"/>
      <c r="K10" s="105"/>
      <c r="L10" s="29">
        <v>11</v>
      </c>
      <c r="M10" s="30" t="s">
        <v>12</v>
      </c>
      <c r="N10" s="31">
        <v>3</v>
      </c>
      <c r="O10" s="29">
        <v>8</v>
      </c>
      <c r="P10" s="30" t="s">
        <v>12</v>
      </c>
      <c r="Q10" s="31">
        <v>3</v>
      </c>
      <c r="R10" s="29">
        <v>8</v>
      </c>
      <c r="S10" s="30" t="s">
        <v>12</v>
      </c>
      <c r="T10" s="31">
        <v>8</v>
      </c>
      <c r="U10" s="118"/>
      <c r="V10" s="112"/>
      <c r="W10" s="38"/>
      <c r="X10" s="38"/>
      <c r="Y10" s="38"/>
      <c r="Z10" s="113"/>
    </row>
    <row r="11" spans="1:26" s="14" customFormat="1" ht="28.05" customHeight="1" x14ac:dyDescent="0.3">
      <c r="A11" s="114">
        <f>TRANSPOSE(L4)</f>
        <v>4</v>
      </c>
      <c r="B11" s="116" t="s">
        <v>48</v>
      </c>
      <c r="C11" s="97">
        <f>IF(AND(ISNUMBER(C12),ISNUMBER(E12)),IF(C12=E12,Seadista!$B$6,IF(C12-E12&gt;0,Seadista!$B$4,Seadista!$B$5)),"Mängimata")</f>
        <v>0</v>
      </c>
      <c r="D11" s="98"/>
      <c r="E11" s="99"/>
      <c r="F11" s="97">
        <f>IF(AND(ISNUMBER(F12),ISNUMBER(H12)),IF(F12=H12,Seadista!$B$6,IF(F12-H12&gt;0,Seadista!$B$4,Seadista!$B$5)),"Mängimata")</f>
        <v>0</v>
      </c>
      <c r="G11" s="98"/>
      <c r="H11" s="99"/>
      <c r="I11" s="97">
        <f>IF(AND(ISNUMBER(I12),ISNUMBER(K12)),IF(I12=K12,Seadista!$B$6,IF(I12-K12&gt;0,Seadista!$B$4,Seadista!$B$5)),"Mängimata")</f>
        <v>0</v>
      </c>
      <c r="J11" s="98"/>
      <c r="K11" s="99"/>
      <c r="L11" s="100"/>
      <c r="M11" s="101"/>
      <c r="N11" s="102"/>
      <c r="O11" s="97">
        <f>IF(AND(ISNUMBER(O12),ISNUMBER(Q12)),IF(O12=Q12,Seadista!$B$6,IF(O12-Q12&gt;0,Seadista!$B$4,Seadista!$B$5)),"Mängimata")</f>
        <v>0</v>
      </c>
      <c r="P11" s="98"/>
      <c r="Q11" s="99"/>
      <c r="R11" s="97">
        <f>IF(AND(ISNUMBER(R12),ISNUMBER(T12)),IF(R12=T12,Seadista!$B$6,IF(R12-T12&gt;0,Seadista!$B$4,Seadista!$B$5)),"Mängimata")</f>
        <v>0</v>
      </c>
      <c r="S11" s="98"/>
      <c r="T11" s="99"/>
      <c r="U11" s="106">
        <f>SUMIF($C11:$R11,"&gt;=0")</f>
        <v>0</v>
      </c>
      <c r="V11" s="108">
        <f>IF(AND(ISNUMBER(F12),ISNUMBER(H12),ISNUMBER(I12),ISNUMBER(K12),ISNUMBER(C12),ISNUMBER(E12),ISNUMBER(O12),ISNUMBER(Q12),ISNUMBER(R12),ISNUMBER(T12)),F12-H12+I12-K12+C12-E12+O12-Q12+R12-T12,"pooleli")</f>
        <v>-31</v>
      </c>
      <c r="W11" s="38">
        <f>RANK($U11,$U$5:$U$16,-1)</f>
        <v>1</v>
      </c>
      <c r="X11" s="38">
        <f>RANK($V11,$V$5:$V$16,-1)*0.01</f>
        <v>0.01</v>
      </c>
      <c r="Y11" s="38">
        <f>W11+X11</f>
        <v>1.01</v>
      </c>
      <c r="Z11" s="110">
        <f>IF(AND(ISNUMBER($Y$5),ISNUMBER($Y$7),ISNUMBER($Y$9),ISNUMBER($Y$11),ISNUMBER($Y$13),ISNUMBER($Y$15)),RANK($Y11,$Y$5:$Y$16),"pooleli")</f>
        <v>6</v>
      </c>
    </row>
    <row r="12" spans="1:26" s="14" customFormat="1" ht="28.05" customHeight="1" x14ac:dyDescent="0.3">
      <c r="A12" s="115"/>
      <c r="B12" s="117"/>
      <c r="C12" s="29">
        <f>IF(ISBLANK(N6),"",N6)</f>
        <v>9</v>
      </c>
      <c r="D12" s="30" t="s">
        <v>12</v>
      </c>
      <c r="E12" s="31">
        <f>IF(ISBLANK(L6),"",L6)</f>
        <v>12</v>
      </c>
      <c r="F12" s="29">
        <f>IF(ISBLANK(N8),"",N8)</f>
        <v>2</v>
      </c>
      <c r="G12" s="30" t="s">
        <v>12</v>
      </c>
      <c r="H12" s="31">
        <f>IF(ISBLANK(L8),"",L8)</f>
        <v>9</v>
      </c>
      <c r="I12" s="29">
        <f>IF(ISBLANK(N10),"",N10)</f>
        <v>3</v>
      </c>
      <c r="J12" s="30" t="s">
        <v>12</v>
      </c>
      <c r="K12" s="31">
        <f>IF(ISBLANK(L10),"",L10)</f>
        <v>11</v>
      </c>
      <c r="L12" s="103"/>
      <c r="M12" s="104"/>
      <c r="N12" s="105"/>
      <c r="O12" s="29">
        <v>6</v>
      </c>
      <c r="P12" s="30" t="s">
        <v>12</v>
      </c>
      <c r="Q12" s="31">
        <v>7</v>
      </c>
      <c r="R12" s="29">
        <v>4</v>
      </c>
      <c r="S12" s="30" t="s">
        <v>12</v>
      </c>
      <c r="T12" s="31">
        <v>16</v>
      </c>
      <c r="U12" s="107"/>
      <c r="V12" s="112"/>
      <c r="W12" s="38"/>
      <c r="X12" s="38"/>
      <c r="Y12" s="38"/>
      <c r="Z12" s="113"/>
    </row>
    <row r="13" spans="1:26" s="14" customFormat="1" ht="28.05" customHeight="1" x14ac:dyDescent="0.3">
      <c r="A13" s="114">
        <f>TRANSPOSE(O4)</f>
        <v>5</v>
      </c>
      <c r="B13" s="116" t="s">
        <v>46</v>
      </c>
      <c r="C13" s="97">
        <f>IF(AND(ISNUMBER(C14),ISNUMBER(E14)),IF(C14=E14,Seadista!$B$6,IF(C14-E14&gt;0,Seadista!$B$4,Seadista!$B$5)),"Mängimata")</f>
        <v>0</v>
      </c>
      <c r="D13" s="98"/>
      <c r="E13" s="99"/>
      <c r="F13" s="97">
        <f>IF(AND(ISNUMBER(F14),ISNUMBER(H14)),IF(F14=H14,Seadista!$B$6,IF(F14-H14&gt;0,Seadista!$B$4,Seadista!$B$5)),"Mängimata")</f>
        <v>0</v>
      </c>
      <c r="G13" s="98"/>
      <c r="H13" s="99"/>
      <c r="I13" s="97">
        <f>IF(AND(ISNUMBER(I14),ISNUMBER(K14)),IF(I14=K14,Seadista!$B$6,IF(I14-K14&gt;0,Seadista!$B$4,Seadista!$B$5)),"Mängimata")</f>
        <v>0</v>
      </c>
      <c r="J13" s="98"/>
      <c r="K13" s="99"/>
      <c r="L13" s="97">
        <f>IF(AND(ISNUMBER(L14),ISNUMBER(N14)),IF(L14=N14,Seadista!$B$6,IF(L14-N14&gt;0,Seadista!$B$4,Seadista!$B$5)),"Mängimata")</f>
        <v>2</v>
      </c>
      <c r="M13" s="98"/>
      <c r="N13" s="99"/>
      <c r="O13" s="100"/>
      <c r="P13" s="101"/>
      <c r="Q13" s="102"/>
      <c r="R13" s="97">
        <f>IF(AND(ISNUMBER(R14),ISNUMBER(T14)),IF(R14=T14,Seadista!$B$6,IF(R14-T14&gt;0,Seadista!$B$4,Seadista!$B$5)),"Mängimata")</f>
        <v>0</v>
      </c>
      <c r="S13" s="98"/>
      <c r="T13" s="99"/>
      <c r="U13" s="106">
        <f>SUMIF($C13:$R13,"&gt;=0")</f>
        <v>2</v>
      </c>
      <c r="V13" s="108">
        <f>IF(AND(ISNUMBER(C14),ISNUMBER(E14),ISNUMBER(F14),ISNUMBER(H14),ISNUMBER(I14),ISNUMBER(K14),ISNUMBER(L14),ISNUMBER(N14),ISNUMBER(R14),ISNUMBER(T14)),C14-E14+F14-H14+I14-K14+L14-N14+R14-T14,"pooleli")</f>
        <v>-31</v>
      </c>
      <c r="W13" s="38">
        <f>RANK($U13,$U$5:$U$16,-1)</f>
        <v>2</v>
      </c>
      <c r="X13" s="38">
        <f>RANK($V13,$V$5:$V$16,-1)*0.01</f>
        <v>0.01</v>
      </c>
      <c r="Y13" s="38">
        <f>W13+X13</f>
        <v>2.0099999999999998</v>
      </c>
      <c r="Z13" s="110">
        <f>IF(AND(ISNUMBER($Y$5),ISNUMBER($Y$7),ISNUMBER($Y$9),ISNUMBER($Y$11),ISNUMBER($Y$13),ISNUMBER($Y$15)),RANK($Y13,$Y$5:$Y$16),"pooleli")</f>
        <v>5</v>
      </c>
    </row>
    <row r="14" spans="1:26" s="14" customFormat="1" ht="28.05" customHeight="1" x14ac:dyDescent="0.3">
      <c r="A14" s="115"/>
      <c r="B14" s="117"/>
      <c r="C14" s="29">
        <f>IF(ISBLANK(Q$6),"",Q$6)</f>
        <v>1</v>
      </c>
      <c r="D14" s="30"/>
      <c r="E14" s="31">
        <f>IF(ISBLANK(O6),"",O6)</f>
        <v>9</v>
      </c>
      <c r="F14" s="29">
        <f>IF(ISBLANK(Q8),"",Q8)</f>
        <v>4</v>
      </c>
      <c r="G14" s="30" t="s">
        <v>12</v>
      </c>
      <c r="H14" s="31">
        <f>IF(ISBLANK(O8),"",O8)</f>
        <v>9</v>
      </c>
      <c r="I14" s="29">
        <f>IF(ISBLANK(Q10),"",Q10)</f>
        <v>3</v>
      </c>
      <c r="J14" s="30" t="s">
        <v>12</v>
      </c>
      <c r="K14" s="31">
        <f>IF(ISBLANK(O10),"",O10)</f>
        <v>8</v>
      </c>
      <c r="L14" s="29">
        <f>IF(ISBLANK(Q12),"",Q12)</f>
        <v>7</v>
      </c>
      <c r="M14" s="30" t="s">
        <v>12</v>
      </c>
      <c r="N14" s="31">
        <f>IF(ISBLANK(O12),"",O12)</f>
        <v>6</v>
      </c>
      <c r="O14" s="103"/>
      <c r="P14" s="104"/>
      <c r="Q14" s="105"/>
      <c r="R14" s="29">
        <v>1</v>
      </c>
      <c r="S14" s="30" t="s">
        <v>12</v>
      </c>
      <c r="T14" s="31">
        <v>15</v>
      </c>
      <c r="U14" s="107"/>
      <c r="V14" s="112"/>
      <c r="W14" s="38"/>
      <c r="X14" s="38"/>
      <c r="Y14" s="38"/>
      <c r="Z14" s="113"/>
    </row>
    <row r="15" spans="1:26" s="16" customFormat="1" ht="28.05" customHeight="1" thickBot="1" x14ac:dyDescent="0.3">
      <c r="A15" s="114">
        <f>TRANSPOSE(R4)</f>
        <v>6</v>
      </c>
      <c r="B15" s="116" t="s">
        <v>26</v>
      </c>
      <c r="C15" s="97">
        <f>IF(AND(ISNUMBER(C16),ISNUMBER(E16)),IF(C16=E16,Seadista!$B$6,IF(C16-E16&gt;0,Seadista!$B$4,Seadista!$B$5)),"Mängimata")</f>
        <v>2</v>
      </c>
      <c r="D15" s="98"/>
      <c r="E15" s="99"/>
      <c r="F15" s="97">
        <f>IF(AND(ISNUMBER(F16),ISNUMBER(H16)),IF(F16=H16,Seadista!$B$6,IF(F16-H16&gt;0,Seadista!$B$4,Seadista!$B$5)),"Mängimata")</f>
        <v>2</v>
      </c>
      <c r="G15" s="98"/>
      <c r="H15" s="99"/>
      <c r="I15" s="97">
        <f>IF(AND(ISNUMBER(I16),ISNUMBER(K16)),IF(I16=K16,Seadista!$B$6,IF(I16-K16&gt;0,Seadista!$B$4,Seadista!$B$5)),"Mängimata")</f>
        <v>1</v>
      </c>
      <c r="J15" s="98"/>
      <c r="K15" s="99"/>
      <c r="L15" s="97">
        <f>IF(AND(ISNUMBER(L16),ISNUMBER(N16)),IF(L16=N16,Seadista!$B$6,IF(L16-N16&gt;0,Seadista!$B$4,Seadista!$B$5)),"Mängimata")</f>
        <v>2</v>
      </c>
      <c r="M15" s="98"/>
      <c r="N15" s="99"/>
      <c r="O15" s="97">
        <f>IF(AND(ISNUMBER(O16),ISNUMBER(Q16)),IF(O16=Q16,Seadista!$B$6,IF(O16-Q16&gt;0,Seadista!$B$4,Seadista!$B$5)),"Mängimata")</f>
        <v>2</v>
      </c>
      <c r="P15" s="98"/>
      <c r="Q15" s="99"/>
      <c r="R15" s="100"/>
      <c r="S15" s="101"/>
      <c r="T15" s="102"/>
      <c r="U15" s="106">
        <f>SUMIF($C15:$S15,"&gt;=0")</f>
        <v>9</v>
      </c>
      <c r="V15" s="108">
        <f>IF(AND(ISNUMBER(C16),ISNUMBER(E16),ISNUMBER(F16),ISNUMBER(H16),ISNUMBER(I16),ISNUMBER(K16),ISNUMBER(L16),ISNUMBER(N16),ISNUMBER(O16),ISNUMBER(Q16)),C16-E16+F16-H16+I16-K16+L16-N16+O16-Q16,"pooleli")</f>
        <v>32</v>
      </c>
      <c r="W15" s="41">
        <f>RANK($U15,$U$5:$U$16,-1)</f>
        <v>6</v>
      </c>
      <c r="X15" s="41">
        <f>RANK($V15,$V$5:$V$16,-1)*0.01</f>
        <v>0.06</v>
      </c>
      <c r="Y15" s="41">
        <f>W15+X15</f>
        <v>6.06</v>
      </c>
      <c r="Z15" s="110">
        <f>IF(AND(ISNUMBER($Y$5),ISNUMBER($Y$7),ISNUMBER($Y$9),ISNUMBER($Y$11),ISNUMBER($Y$13),ISNUMBER($Y$15)),RANK($Y15,$Y$5:$Y$16),"pooleli")</f>
        <v>1</v>
      </c>
    </row>
    <row r="16" spans="1:26" s="16" customFormat="1" ht="28.05" customHeight="1" x14ac:dyDescent="0.25">
      <c r="A16" s="115"/>
      <c r="B16" s="117"/>
      <c r="C16" s="29">
        <f>IF(ISBLANK(T$6),"",T$6)</f>
        <v>7</v>
      </c>
      <c r="D16" s="30" t="s">
        <v>12</v>
      </c>
      <c r="E16" s="31">
        <f>IF(ISBLANK(R$6),"",R$6)</f>
        <v>4</v>
      </c>
      <c r="F16" s="29">
        <f>IF(ISBLANK(T8),"",T8)</f>
        <v>7</v>
      </c>
      <c r="G16" s="30" t="s">
        <v>12</v>
      </c>
      <c r="H16" s="31">
        <f>IF(ISBLANK(R8),"",R8)</f>
        <v>4</v>
      </c>
      <c r="I16" s="29">
        <f>IF(ISBLANK(T10),"",T10)</f>
        <v>8</v>
      </c>
      <c r="J16" s="30" t="s">
        <v>12</v>
      </c>
      <c r="K16" s="31">
        <f>IF(ISBLANK(R10),"",R10)</f>
        <v>8</v>
      </c>
      <c r="L16" s="29">
        <f>IF(ISBLANK(T12),"",T12)</f>
        <v>16</v>
      </c>
      <c r="M16" s="30" t="s">
        <v>12</v>
      </c>
      <c r="N16" s="31">
        <f>IF(ISBLANK(R12),"",R12)</f>
        <v>4</v>
      </c>
      <c r="O16" s="29">
        <f>IF(ISBLANK(T14),"",T14)</f>
        <v>15</v>
      </c>
      <c r="P16" s="30" t="s">
        <v>12</v>
      </c>
      <c r="Q16" s="31">
        <f>IF(ISBLANK(R14),"",R14)</f>
        <v>1</v>
      </c>
      <c r="R16" s="103"/>
      <c r="S16" s="104"/>
      <c r="T16" s="105"/>
      <c r="U16" s="107"/>
      <c r="V16" s="109"/>
      <c r="W16" s="36"/>
      <c r="X16" s="36"/>
      <c r="Y16" s="36"/>
      <c r="Z16" s="111"/>
    </row>
  </sheetData>
  <mergeCells count="73">
    <mergeCell ref="Z13:Z14"/>
    <mergeCell ref="A15:A16"/>
    <mergeCell ref="B15:B16"/>
    <mergeCell ref="C15:E15"/>
    <mergeCell ref="F15:H15"/>
    <mergeCell ref="I15:K15"/>
    <mergeCell ref="L15:N15"/>
    <mergeCell ref="O15:Q15"/>
    <mergeCell ref="R15:T16"/>
    <mergeCell ref="U15:U16"/>
    <mergeCell ref="V15:V16"/>
    <mergeCell ref="Z15:Z16"/>
    <mergeCell ref="L13:N13"/>
    <mergeCell ref="O13:Q14"/>
    <mergeCell ref="R13:T13"/>
    <mergeCell ref="U13:U14"/>
    <mergeCell ref="V13:V14"/>
    <mergeCell ref="A13:A14"/>
    <mergeCell ref="B13:B14"/>
    <mergeCell ref="C13:E13"/>
    <mergeCell ref="F13:H13"/>
    <mergeCell ref="I13:K13"/>
    <mergeCell ref="Z9:Z10"/>
    <mergeCell ref="A11:A12"/>
    <mergeCell ref="B11:B12"/>
    <mergeCell ref="C11:E11"/>
    <mergeCell ref="F11:H11"/>
    <mergeCell ref="I11:K11"/>
    <mergeCell ref="L11:N12"/>
    <mergeCell ref="O11:Q11"/>
    <mergeCell ref="R11:T11"/>
    <mergeCell ref="U11:U12"/>
    <mergeCell ref="V11:V12"/>
    <mergeCell ref="Z11:Z12"/>
    <mergeCell ref="L9:N9"/>
    <mergeCell ref="O9:Q9"/>
    <mergeCell ref="R9:T9"/>
    <mergeCell ref="U9:U10"/>
    <mergeCell ref="V9:V10"/>
    <mergeCell ref="A9:A10"/>
    <mergeCell ref="B9:B10"/>
    <mergeCell ref="C9:E9"/>
    <mergeCell ref="F9:H9"/>
    <mergeCell ref="I9:K10"/>
    <mergeCell ref="Z5:Z6"/>
    <mergeCell ref="A7:A8"/>
    <mergeCell ref="B7:B8"/>
    <mergeCell ref="C7:E7"/>
    <mergeCell ref="F7:H8"/>
    <mergeCell ref="I7:K7"/>
    <mergeCell ref="L7:N7"/>
    <mergeCell ref="O7:Q7"/>
    <mergeCell ref="R7:T7"/>
    <mergeCell ref="U7:U8"/>
    <mergeCell ref="V7:V8"/>
    <mergeCell ref="Z7:Z8"/>
    <mergeCell ref="L5:N5"/>
    <mergeCell ref="O5:Q5"/>
    <mergeCell ref="R5:T5"/>
    <mergeCell ref="U5:U6"/>
    <mergeCell ref="V5:V6"/>
    <mergeCell ref="A5:A6"/>
    <mergeCell ref="B5:B6"/>
    <mergeCell ref="C5:E6"/>
    <mergeCell ref="F5:H5"/>
    <mergeCell ref="I5:K5"/>
    <mergeCell ref="A3:Z3"/>
    <mergeCell ref="C4:E4"/>
    <mergeCell ref="F4:H4"/>
    <mergeCell ref="I4:K4"/>
    <mergeCell ref="L4:N4"/>
    <mergeCell ref="O4:Q4"/>
    <mergeCell ref="R4:T4"/>
  </mergeCells>
  <printOptions horizontalCentered="1"/>
  <pageMargins left="0.51181102362204722" right="0.27559055118110237" top="0.74803149606299213" bottom="0.51181102362204722"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T12"/>
  <sheetViews>
    <sheetView zoomScale="90" zoomScaleNormal="90" workbookViewId="0">
      <selection activeCell="L9" sqref="L9:N9"/>
    </sheetView>
  </sheetViews>
  <sheetFormatPr defaultRowHeight="15.6" x14ac:dyDescent="0.3"/>
  <cols>
    <col min="1" max="1" width="4.6640625" customWidth="1"/>
    <col min="2" max="2" width="29.6640625" style="16" customWidth="1"/>
    <col min="3" max="3" width="4.6640625" style="17" customWidth="1"/>
    <col min="4" max="4" width="2" style="17" customWidth="1"/>
    <col min="5" max="6" width="4.6640625" style="17" customWidth="1"/>
    <col min="7" max="7" width="2" style="17" customWidth="1"/>
    <col min="8" max="9" width="4.6640625" style="17" customWidth="1"/>
    <col min="10" max="10" width="2" style="17" customWidth="1"/>
    <col min="11" max="11" width="4.6640625" style="17" customWidth="1"/>
    <col min="12" max="12" width="4.6640625" style="16" customWidth="1"/>
    <col min="13" max="13" width="2" style="16" customWidth="1"/>
    <col min="14" max="14" width="4.6640625" style="16" customWidth="1"/>
    <col min="15" max="16" width="10.88671875" style="16" customWidth="1"/>
    <col min="17" max="19" width="14.44140625" style="18" hidden="1" customWidth="1"/>
    <col min="20" max="20" width="10.88671875" style="18" customWidth="1"/>
  </cols>
  <sheetData>
    <row r="1" spans="1:20" s="15" customFormat="1" ht="52.5" customHeight="1" x14ac:dyDescent="0.3">
      <c r="B1" s="87" t="str">
        <f>TRANSPOSE(Seadista!A9)</f>
        <v>Mesikäpa Minikäsipallimängud 2018</v>
      </c>
      <c r="N1" s="14"/>
      <c r="O1" s="14"/>
      <c r="P1" s="14"/>
      <c r="Q1" s="14"/>
    </row>
    <row r="2" spans="1:20" s="16" customFormat="1" ht="37.5" customHeight="1" x14ac:dyDescent="0.25">
      <c r="B2" s="89" t="str">
        <f>TRANSPOSE(Seadista!A12)</f>
        <v>Põlva 21.aprill</v>
      </c>
      <c r="C2" s="17"/>
      <c r="D2" s="17"/>
      <c r="E2" s="17"/>
      <c r="F2" s="17"/>
      <c r="G2" s="17"/>
      <c r="H2" s="17"/>
      <c r="I2" s="17"/>
      <c r="J2" s="17"/>
      <c r="K2" s="17"/>
      <c r="N2" s="18"/>
      <c r="O2" s="18"/>
      <c r="P2" s="18"/>
      <c r="Q2" s="18"/>
    </row>
    <row r="3" spans="1:20" s="19" customFormat="1" ht="30" customHeight="1" x14ac:dyDescent="0.3">
      <c r="A3" s="119" t="s">
        <v>37</v>
      </c>
      <c r="B3" s="120"/>
      <c r="C3" s="120"/>
      <c r="D3" s="120"/>
      <c r="E3" s="120"/>
      <c r="F3" s="120"/>
      <c r="G3" s="120"/>
      <c r="H3" s="120"/>
      <c r="I3" s="120"/>
      <c r="J3" s="120"/>
      <c r="K3" s="120"/>
      <c r="L3" s="120"/>
      <c r="M3" s="120"/>
      <c r="N3" s="120"/>
      <c r="O3" s="120"/>
      <c r="P3" s="120"/>
      <c r="Q3" s="120"/>
      <c r="R3" s="120"/>
      <c r="S3" s="120"/>
      <c r="T3" s="121"/>
    </row>
    <row r="4" spans="1:20" s="20" customFormat="1" ht="23.25" customHeight="1" x14ac:dyDescent="0.3">
      <c r="A4" s="52"/>
      <c r="B4" s="53" t="s">
        <v>6</v>
      </c>
      <c r="C4" s="122">
        <v>1</v>
      </c>
      <c r="D4" s="123"/>
      <c r="E4" s="124"/>
      <c r="F4" s="122">
        <v>2</v>
      </c>
      <c r="G4" s="123"/>
      <c r="H4" s="124"/>
      <c r="I4" s="122">
        <v>3</v>
      </c>
      <c r="J4" s="123"/>
      <c r="K4" s="124"/>
      <c r="L4" s="122">
        <v>4</v>
      </c>
      <c r="M4" s="123"/>
      <c r="N4" s="124"/>
      <c r="O4" s="25" t="s">
        <v>7</v>
      </c>
      <c r="P4" s="25" t="s">
        <v>8</v>
      </c>
      <c r="Q4" s="55" t="s">
        <v>9</v>
      </c>
      <c r="R4" s="55" t="s">
        <v>10</v>
      </c>
      <c r="S4" s="55"/>
      <c r="T4" s="25" t="s">
        <v>11</v>
      </c>
    </row>
    <row r="5" spans="1:20" s="14" customFormat="1" ht="30" customHeight="1" x14ac:dyDescent="0.3">
      <c r="A5" s="114">
        <f>TRANSPOSE(C4)</f>
        <v>1</v>
      </c>
      <c r="B5" s="116" t="s">
        <v>20</v>
      </c>
      <c r="C5" s="100"/>
      <c r="D5" s="101"/>
      <c r="E5" s="102"/>
      <c r="F5" s="125">
        <f>IF(AND(ISNUMBER(F6),ISNUMBER(H6)),IF(F6=H6,Seadista!B6,IF(F6-H6&gt;0,Seadista!B4,Seadista!B5)),"Mängimata")</f>
        <v>2</v>
      </c>
      <c r="G5" s="126"/>
      <c r="H5" s="127"/>
      <c r="I5" s="125">
        <f>IF(AND(ISNUMBER(I6),ISNUMBER(K6)),IF(I6=K6,Seadista!B6,IF(I6-K6&gt;0,Seadista!B4,Seadista!B5)),"Mängimata")</f>
        <v>0</v>
      </c>
      <c r="J5" s="126"/>
      <c r="K5" s="127"/>
      <c r="L5" s="125">
        <f>IF(AND(ISNUMBER(L6),ISNUMBER(N6)),IF(L6=N6,Seadista!B6,IF(L6-N6&gt;0,Seadista!B4,Seadista!B5)),"Mängimata")</f>
        <v>2</v>
      </c>
      <c r="M5" s="126"/>
      <c r="N5" s="127"/>
      <c r="O5" s="106">
        <f>SUMIF(C5:L5,"&gt;=0")</f>
        <v>4</v>
      </c>
      <c r="P5" s="108">
        <f>IF(AND(ISNUMBER(F6),ISNUMBER(H6),ISNUMBER(I6),ISNUMBER(K6),ISNUMBER(L6),ISNUMBER(N6)),F6-H6+I6-K6+L6-N6,"pooleli")</f>
        <v>7</v>
      </c>
      <c r="Q5" s="42">
        <f>RANK($O5,$O$5:$O$12,-1)</f>
        <v>3</v>
      </c>
      <c r="R5" s="42">
        <f>RANK($P5,$P$5:$P$12,-1)*0.01</f>
        <v>0.03</v>
      </c>
      <c r="S5" s="42">
        <f>Q5+R5</f>
        <v>3.03</v>
      </c>
      <c r="T5" s="110">
        <f>IF(AND(ISNUMBER($S$5),ISNUMBER($S$7),ISNUMBER($S$9),ISNUMBER($S$11)),RANK($S5,$S$5:$S$12),"pooleli")</f>
        <v>2</v>
      </c>
    </row>
    <row r="6" spans="1:20" s="14" customFormat="1" ht="30" customHeight="1" x14ac:dyDescent="0.3">
      <c r="A6" s="115"/>
      <c r="B6" s="117"/>
      <c r="C6" s="103"/>
      <c r="D6" s="104"/>
      <c r="E6" s="105"/>
      <c r="F6" s="43">
        <v>5</v>
      </c>
      <c r="G6" s="44" t="s">
        <v>12</v>
      </c>
      <c r="H6" s="45">
        <v>0</v>
      </c>
      <c r="I6" s="43">
        <v>3</v>
      </c>
      <c r="J6" s="44" t="s">
        <v>12</v>
      </c>
      <c r="K6" s="45">
        <v>7</v>
      </c>
      <c r="L6" s="43">
        <v>7</v>
      </c>
      <c r="M6" s="44" t="s">
        <v>12</v>
      </c>
      <c r="N6" s="45">
        <v>1</v>
      </c>
      <c r="O6" s="107"/>
      <c r="P6" s="109"/>
      <c r="Q6" s="46"/>
      <c r="R6" s="46"/>
      <c r="S6" s="46"/>
      <c r="T6" s="111"/>
    </row>
    <row r="7" spans="1:20" s="14" customFormat="1" ht="30" customHeight="1" x14ac:dyDescent="0.3">
      <c r="A7" s="114">
        <f>TRANSPOSE(F4)</f>
        <v>2</v>
      </c>
      <c r="B7" s="116" t="s">
        <v>21</v>
      </c>
      <c r="C7" s="125">
        <f>IF(AND(ISNUMBER(C8),ISNUMBER(E8)),IF(C8=E8,Seadista!B6,IF(C8-E8&gt;0,Seadista!B4,Seadista!B5)),"Mängimata")</f>
        <v>0</v>
      </c>
      <c r="D7" s="126"/>
      <c r="E7" s="127"/>
      <c r="F7" s="100"/>
      <c r="G7" s="101"/>
      <c r="H7" s="102"/>
      <c r="I7" s="125">
        <f>IF(AND(ISNUMBER(I8),ISNUMBER(K8)),IF(I8=K8,Seadista!B6,IF(I8-K8&gt;0,Seadista!B4,Seadista!B5)),"Mängimata")</f>
        <v>0</v>
      </c>
      <c r="J7" s="126"/>
      <c r="K7" s="127"/>
      <c r="L7" s="125">
        <f>IF(AND(ISNUMBER(L8),ISNUMBER(N8)),IF(L8=N8,Seadista!B6,IF(L8-N8&gt;0,Seadista!B4,Seadista!B5)),"Mängimata")</f>
        <v>2</v>
      </c>
      <c r="M7" s="126"/>
      <c r="N7" s="127"/>
      <c r="O7" s="106">
        <f>SUMIF(C7:L7,"&gt;=0")</f>
        <v>2</v>
      </c>
      <c r="P7" s="108">
        <f>IF(AND(ISNUMBER(C8),ISNUMBER(E8),ISNUMBER(I8),ISNUMBER(K8),ISNUMBER(L8),ISNUMBER(N8)),C8-E8+I8-K8+L8-N8,"pooleli")</f>
        <v>-13</v>
      </c>
      <c r="Q7" s="42">
        <f>RANK($O7,$O$5:$O$12,-1)</f>
        <v>2</v>
      </c>
      <c r="R7" s="42">
        <f>RANK($P7,$P$5:$P$12,-1)*0.01</f>
        <v>0.02</v>
      </c>
      <c r="S7" s="42">
        <f>Q7+R7</f>
        <v>2.02</v>
      </c>
      <c r="T7" s="110">
        <f>IF(AND(ISNUMBER($S$5),ISNUMBER($S$7),ISNUMBER($S$9),ISNUMBER($S$11)),RANK($S7,$S$5:$S$12),"pooleli")</f>
        <v>3</v>
      </c>
    </row>
    <row r="8" spans="1:20" s="14" customFormat="1" ht="30" customHeight="1" x14ac:dyDescent="0.3">
      <c r="A8" s="115"/>
      <c r="B8" s="117"/>
      <c r="C8" s="43">
        <f>IF(ISBLANK(H6),"",H6)</f>
        <v>0</v>
      </c>
      <c r="D8" s="47" t="s">
        <v>12</v>
      </c>
      <c r="E8" s="45">
        <f>IF(ISBLANK(F6),"",F6)</f>
        <v>5</v>
      </c>
      <c r="F8" s="103"/>
      <c r="G8" s="104"/>
      <c r="H8" s="105"/>
      <c r="I8" s="43">
        <v>2</v>
      </c>
      <c r="J8" s="44" t="s">
        <v>12</v>
      </c>
      <c r="K8" s="45">
        <v>12</v>
      </c>
      <c r="L8" s="43">
        <v>5</v>
      </c>
      <c r="M8" s="44" t="s">
        <v>12</v>
      </c>
      <c r="N8" s="45">
        <v>3</v>
      </c>
      <c r="O8" s="107"/>
      <c r="P8" s="109"/>
      <c r="Q8" s="46"/>
      <c r="R8" s="42"/>
      <c r="S8" s="42"/>
      <c r="T8" s="111"/>
    </row>
    <row r="9" spans="1:20" s="14" customFormat="1" ht="30" customHeight="1" x14ac:dyDescent="0.3">
      <c r="A9" s="114">
        <f>TRANSPOSE(I4)</f>
        <v>3</v>
      </c>
      <c r="B9" s="116" t="s">
        <v>38</v>
      </c>
      <c r="C9" s="125">
        <f>IF(AND(ISNUMBER(C10),ISNUMBER(E10)),IF(C10=E10,Seadista!B6,IF(C10-E10&gt;0,Seadista!B4,Seadista!B5)),"Mängimata")</f>
        <v>2</v>
      </c>
      <c r="D9" s="126"/>
      <c r="E9" s="127"/>
      <c r="F9" s="125">
        <f>IF(AND(ISNUMBER(F10),ISNUMBER(H10)),IF(F10=H10,Seadista!B6,IF(F10-H10&gt;0,Seadista!B4,Seadista!B5)),"Mängimata")</f>
        <v>2</v>
      </c>
      <c r="G9" s="126"/>
      <c r="H9" s="127"/>
      <c r="I9" s="100"/>
      <c r="J9" s="101"/>
      <c r="K9" s="102"/>
      <c r="L9" s="125">
        <f>IF(AND(ISNUMBER(L10),ISNUMBER(N10)),IF(L10=N10,Seadista!B6,IF(L10-N10&gt;0,Seadista!B4,Seadista!B5)),"Mängimata")</f>
        <v>2</v>
      </c>
      <c r="M9" s="126"/>
      <c r="N9" s="127"/>
      <c r="O9" s="106">
        <f>SUMIF(C9:L9,"&gt;=0")</f>
        <v>6</v>
      </c>
      <c r="P9" s="108">
        <f>IF(AND(ISNUMBER(C10),ISNUMBER(E10),ISNUMBER(F10),ISNUMBER(H10),ISNUMBER(L10),ISNUMBER(N10)),C10-E10+F10-H10+L10-N10,"pooleli")</f>
        <v>21</v>
      </c>
      <c r="Q9" s="42">
        <f>RANK($O9,$O$5:$O$12,-1)</f>
        <v>4</v>
      </c>
      <c r="R9" s="42">
        <f>RANK($P9,$P$5:$P$12,-1)*0.01</f>
        <v>0.04</v>
      </c>
      <c r="S9" s="42">
        <f>Q9+R9</f>
        <v>4.04</v>
      </c>
      <c r="T9" s="110">
        <f>IF(AND(ISNUMBER($S$5),ISNUMBER($S$7),ISNUMBER($S$9),ISNUMBER($S$11)),RANK($S9,$S$5:$S$12),"pooleli")</f>
        <v>1</v>
      </c>
    </row>
    <row r="10" spans="1:20" s="14" customFormat="1" ht="30" customHeight="1" x14ac:dyDescent="0.3">
      <c r="A10" s="115"/>
      <c r="B10" s="117"/>
      <c r="C10" s="43">
        <f>IF(ISBLANK(K6),"",K6)</f>
        <v>7</v>
      </c>
      <c r="D10" s="44" t="s">
        <v>12</v>
      </c>
      <c r="E10" s="45">
        <f>IF(ISBLANK(I6),"",I6)</f>
        <v>3</v>
      </c>
      <c r="F10" s="43">
        <f>IF(ISBLANK(K8),"",K8)</f>
        <v>12</v>
      </c>
      <c r="G10" s="44" t="s">
        <v>12</v>
      </c>
      <c r="H10" s="45">
        <f>IF(ISBLANK(I8),"",I8)</f>
        <v>2</v>
      </c>
      <c r="I10" s="103"/>
      <c r="J10" s="104"/>
      <c r="K10" s="105"/>
      <c r="L10" s="43">
        <v>10</v>
      </c>
      <c r="M10" s="44" t="s">
        <v>12</v>
      </c>
      <c r="N10" s="45">
        <v>3</v>
      </c>
      <c r="O10" s="107"/>
      <c r="P10" s="109"/>
      <c r="Q10" s="46"/>
      <c r="R10" s="42"/>
      <c r="S10" s="42"/>
      <c r="T10" s="111"/>
    </row>
    <row r="11" spans="1:20" s="14" customFormat="1" ht="30" customHeight="1" x14ac:dyDescent="0.3">
      <c r="A11" s="114">
        <f>TRANSPOSE(L4)</f>
        <v>4</v>
      </c>
      <c r="B11" s="116" t="s">
        <v>39</v>
      </c>
      <c r="C11" s="125">
        <f>IF(AND(ISNUMBER(C12),ISNUMBER(E12)),IF(C12=E12,Seadista!B6,IF(C12-E12&gt;0,Seadista!B4,Seadista!B5)),"Mängimata")</f>
        <v>0</v>
      </c>
      <c r="D11" s="126"/>
      <c r="E11" s="127"/>
      <c r="F11" s="125">
        <f>IF(AND(ISNUMBER(F12),ISNUMBER(H12)),IF(F12=H12,Seadista!B6,IF(F12-H12&gt;0,Seadista!B4,Seadista!B5)),"Mängimata")</f>
        <v>0</v>
      </c>
      <c r="G11" s="126"/>
      <c r="H11" s="127"/>
      <c r="I11" s="125">
        <f>IF(AND(ISNUMBER(I12),ISNUMBER(K12)),IF(I12=K12,Seadista!B6,IF(I12-K12&gt;0,Seadista!B4,Seadista!B5)),"Mängimata")</f>
        <v>0</v>
      </c>
      <c r="J11" s="126"/>
      <c r="K11" s="127"/>
      <c r="L11" s="100"/>
      <c r="M11" s="101"/>
      <c r="N11" s="102"/>
      <c r="O11" s="106">
        <f>SUMIF(C11:M11,"&gt;=0")</f>
        <v>0</v>
      </c>
      <c r="P11" s="128">
        <f>IF(AND(ISNUMBER(C12),ISNUMBER(E12),ISNUMBER(F12),ISNUMBER(H12),ISNUMBER(I12),ISNUMBER(K12)),C12-E12+F12-H12+I12-K12,"pooleli")</f>
        <v>-15</v>
      </c>
      <c r="Q11" s="46">
        <f>RANK($O11,$O$5:$O$12,-1)</f>
        <v>1</v>
      </c>
      <c r="R11" s="42">
        <f>RANK($P11,$P$5:$P$12,-1)*0.01</f>
        <v>0.01</v>
      </c>
      <c r="S11" s="42">
        <f>Q11+R11</f>
        <v>1.01</v>
      </c>
      <c r="T11" s="110">
        <f>IF(AND(ISNUMBER($S$5),ISNUMBER($S$7),ISNUMBER($S$9),ISNUMBER($S$11)),RANK($S11,$S$5:$S$12),"pooleli")</f>
        <v>4</v>
      </c>
    </row>
    <row r="12" spans="1:20" s="14" customFormat="1" ht="30" customHeight="1" x14ac:dyDescent="0.3">
      <c r="A12" s="115"/>
      <c r="B12" s="117"/>
      <c r="C12" s="43">
        <f>IF(ISBLANK(N6),"",N6)</f>
        <v>1</v>
      </c>
      <c r="D12" s="44" t="s">
        <v>12</v>
      </c>
      <c r="E12" s="45">
        <f>IF(ISBLANK(L6),"",L6)</f>
        <v>7</v>
      </c>
      <c r="F12" s="43">
        <f>IF(ISBLANK(N8),"",N8)</f>
        <v>3</v>
      </c>
      <c r="G12" s="44" t="s">
        <v>12</v>
      </c>
      <c r="H12" s="45">
        <f>IF(ISBLANK(L8),"",L8)</f>
        <v>5</v>
      </c>
      <c r="I12" s="43">
        <f>IF(ISBLANK(N10),"",N10)</f>
        <v>3</v>
      </c>
      <c r="J12" s="44" t="s">
        <v>12</v>
      </c>
      <c r="K12" s="45">
        <f>IF(ISBLANK(L10),"",L10)</f>
        <v>10</v>
      </c>
      <c r="L12" s="103"/>
      <c r="M12" s="104"/>
      <c r="N12" s="105"/>
      <c r="O12" s="107"/>
      <c r="P12" s="129"/>
      <c r="Q12" s="46"/>
      <c r="R12" s="42"/>
      <c r="S12" s="42"/>
      <c r="T12" s="111"/>
    </row>
  </sheetData>
  <mergeCells count="41">
    <mergeCell ref="T11:T12"/>
    <mergeCell ref="P9:P10"/>
    <mergeCell ref="T9:T10"/>
    <mergeCell ref="O11:O12"/>
    <mergeCell ref="A11:A12"/>
    <mergeCell ref="B11:B12"/>
    <mergeCell ref="C11:E11"/>
    <mergeCell ref="F11:H11"/>
    <mergeCell ref="I11:K11"/>
    <mergeCell ref="L11:N12"/>
    <mergeCell ref="P11:P12"/>
    <mergeCell ref="O7:O8"/>
    <mergeCell ref="P7:P8"/>
    <mergeCell ref="A9:A10"/>
    <mergeCell ref="B9:B10"/>
    <mergeCell ref="C9:E9"/>
    <mergeCell ref="F9:H9"/>
    <mergeCell ref="I9:K10"/>
    <mergeCell ref="L9:N9"/>
    <mergeCell ref="P5:P6"/>
    <mergeCell ref="T5:T6"/>
    <mergeCell ref="T7:T8"/>
    <mergeCell ref="I5:K5"/>
    <mergeCell ref="L7:N7"/>
    <mergeCell ref="I7:K7"/>
    <mergeCell ref="A5:A6"/>
    <mergeCell ref="B5:B6"/>
    <mergeCell ref="C5:E6"/>
    <mergeCell ref="F5:H5"/>
    <mergeCell ref="O9:O10"/>
    <mergeCell ref="L5:N5"/>
    <mergeCell ref="O5:O6"/>
    <mergeCell ref="A7:A8"/>
    <mergeCell ref="B7:B8"/>
    <mergeCell ref="C7:E7"/>
    <mergeCell ref="F7:H8"/>
    <mergeCell ref="A3:T3"/>
    <mergeCell ref="C4:E4"/>
    <mergeCell ref="F4:H4"/>
    <mergeCell ref="I4:K4"/>
    <mergeCell ref="L4:N4"/>
  </mergeCell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P08_kohad</vt:lpstr>
      <vt:lpstr>P09_kohad</vt:lpstr>
      <vt:lpstr>T08_kohad</vt:lpstr>
      <vt:lpstr>T09_kohad</vt:lpstr>
      <vt:lpstr>P08_A</vt:lpstr>
      <vt:lpstr>P08_B</vt:lpstr>
      <vt:lpstr>P09_A</vt:lpstr>
      <vt:lpstr>P09_B</vt:lpstr>
      <vt:lpstr>T08</vt:lpstr>
      <vt:lpstr>T09</vt:lpstr>
      <vt:lpstr>Seadista</vt:lpstr>
      <vt:lpstr>Memo</vt:lpstr>
      <vt:lpstr>3 mansat</vt:lpstr>
      <vt:lpstr>4 mansat</vt:lpstr>
      <vt:lpstr>5 mansat</vt:lpstr>
      <vt:lpstr>6 mansat</vt:lpstr>
      <vt:lpstr>7 mansat</vt:lpstr>
    </vt:vector>
  </TitlesOfParts>
  <Company>Riigi Kinnisvara 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Kaido Palmar</dc:creator>
  <cp:lastModifiedBy>Pirje</cp:lastModifiedBy>
  <cp:lastPrinted>2018-04-23T20:11:14Z</cp:lastPrinted>
  <dcterms:created xsi:type="dcterms:W3CDTF">2010-04-23T05:31:07Z</dcterms:created>
  <dcterms:modified xsi:type="dcterms:W3CDTF">2018-04-23T20:17:55Z</dcterms:modified>
</cp:coreProperties>
</file>